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defaultThemeVersion="124226"/>
  <mc:AlternateContent xmlns:mc="http://schemas.openxmlformats.org/markup-compatibility/2006">
    <mc:Choice Requires="x15">
      <x15ac:absPath xmlns:x15ac="http://schemas.microsoft.com/office/spreadsheetml/2010/11/ac" url="/Users/katieelliott/Desktop/Personal/Jobs/SESC/Clients/CAEECC/Membership Composition/CDEI WG meetings/4th mtg/Homework/"/>
    </mc:Choice>
  </mc:AlternateContent>
  <xr:revisionPtr revIDLastSave="0" documentId="13_ncr:1_{EAEA77E6-9700-ED4A-9E2C-2D7C458C76D4}" xr6:coauthVersionLast="47" xr6:coauthVersionMax="47" xr10:uidLastSave="{00000000-0000-0000-0000-000000000000}"/>
  <bookViews>
    <workbookView xWindow="2920" yWindow="1000" windowWidth="33100" windowHeight="18940" xr2:uid="{00000000-000D-0000-FFFF-FFFF00000000}"/>
  </bookViews>
  <sheets>
    <sheet name="Raw responses" sheetId="1" r:id="rId1"/>
    <sheet name="Summa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8" i="2" l="1"/>
  <c r="A39" i="2" s="1"/>
  <c r="A40" i="2" s="1"/>
  <c r="A41" i="2" s="1"/>
  <c r="A42" i="2" s="1"/>
  <c r="A43" i="2" s="1"/>
  <c r="A44" i="2" s="1"/>
  <c r="A45" i="2" s="1"/>
  <c r="A46" i="2" s="1"/>
  <c r="A47" i="2" s="1"/>
  <c r="A48" i="2" s="1"/>
  <c r="A49" i="2" s="1"/>
  <c r="A50" i="2" s="1"/>
  <c r="A19" i="2"/>
  <c r="A20" i="2" s="1"/>
  <c r="A21" i="2" s="1"/>
  <c r="A22" i="2" s="1"/>
  <c r="A23" i="2" s="1"/>
  <c r="A24" i="2" s="1"/>
  <c r="A25" i="2" s="1"/>
  <c r="A26" i="2" s="1"/>
  <c r="A27" i="2" s="1"/>
  <c r="A28" i="2" s="1"/>
  <c r="A29" i="2" s="1"/>
  <c r="A30" i="2" s="1"/>
  <c r="A31" i="2" s="1"/>
  <c r="A32" i="2" s="1"/>
  <c r="A33" i="2" s="1"/>
  <c r="A34" i="2" s="1"/>
  <c r="A35" i="2" s="1"/>
  <c r="A36" i="2" s="1"/>
  <c r="A3" i="2"/>
  <c r="A4" i="2" s="1"/>
  <c r="A5" i="2" s="1"/>
  <c r="A6" i="2" s="1"/>
  <c r="A7" i="2" s="1"/>
  <c r="A8" i="2" s="1"/>
  <c r="A9" i="2" s="1"/>
  <c r="A10" i="2" s="1"/>
  <c r="A11" i="2" s="1"/>
  <c r="A12" i="2" s="1"/>
  <c r="A13" i="2" s="1"/>
  <c r="A14" i="2" s="1"/>
  <c r="A15" i="2" s="1"/>
  <c r="A16" i="2" s="1"/>
  <c r="A17" i="2" s="1"/>
  <c r="BC21" i="1"/>
  <c r="BB21" i="1"/>
  <c r="BA21" i="1"/>
  <c r="AZ21" i="1"/>
  <c r="AY21" i="1"/>
  <c r="AX21" i="1"/>
  <c r="AW21" i="1"/>
  <c r="AV21" i="1"/>
  <c r="AU21" i="1"/>
  <c r="AT21" i="1"/>
  <c r="AS21" i="1"/>
  <c r="AR21" i="1"/>
  <c r="AQ21" i="1"/>
  <c r="AP21" i="1"/>
  <c r="AM21" i="1"/>
  <c r="AL21" i="1"/>
  <c r="AK21" i="1"/>
  <c r="AJ21" i="1"/>
  <c r="AI21" i="1"/>
  <c r="AH21" i="1"/>
  <c r="AG21" i="1"/>
  <c r="AF21" i="1"/>
  <c r="AE21" i="1"/>
  <c r="AD21" i="1"/>
  <c r="AC21" i="1"/>
  <c r="AB21" i="1"/>
  <c r="AA21" i="1"/>
  <c r="Z21" i="1"/>
  <c r="Y21" i="1"/>
  <c r="X21" i="1"/>
  <c r="W21" i="1"/>
  <c r="V21" i="1"/>
  <c r="U21" i="1"/>
  <c r="R21" i="1"/>
  <c r="Q21" i="1"/>
  <c r="P21" i="1"/>
  <c r="O21" i="1"/>
  <c r="N21" i="1"/>
  <c r="M21" i="1"/>
  <c r="L21" i="1"/>
  <c r="K21" i="1"/>
  <c r="J21" i="1"/>
  <c r="I21" i="1"/>
  <c r="H21" i="1"/>
  <c r="G21" i="1"/>
  <c r="F21" i="1"/>
  <c r="E21" i="1"/>
  <c r="D21" i="1"/>
  <c r="C21" i="1"/>
  <c r="V23" i="1" l="1"/>
  <c r="D22" i="1"/>
  <c r="AQ23" i="1"/>
  <c r="D23" i="1"/>
  <c r="V22" i="1"/>
  <c r="AQ22" i="1"/>
</calcChain>
</file>

<file path=xl/sharedStrings.xml><?xml version="1.0" encoding="utf-8"?>
<sst xmlns="http://schemas.openxmlformats.org/spreadsheetml/2006/main" count="487" uniqueCount="120">
  <si>
    <t>Recruitment &amp; Retention: Select your top 5 priorities for CAEECC’s consideration. These are organized by the three Recruitment &amp; Retention subcategories: Outreach, Relationship building, and public engagement. For details on each recommendation, see the “Revised Draft Recommendations Document” posted to the CAEECC CDEI WG 3rd meeting page here.</t>
  </si>
  <si>
    <t>Do you have any comments on your prioritization in the question above?</t>
  </si>
  <si>
    <t>Do you have any additional feedback on the mini team presentation and group discussion from the 2/23 CDEI WG meeting?</t>
  </si>
  <si>
    <t>Facilitation: Select your top 5 priorities for CAEECC’s consideration. These are organized by the three Facilitation subcategories: Meeting accessibility, Facilitation DEI support, and Facilitation best practices. For details on each recommendation, see the “Revised Draft Recommendations Document” posted to the CAEECC CDEI WG 3rd meeting page here.</t>
  </si>
  <si>
    <t>Competency Building: Select your top 5 priorities for CAEECC’s consideration. These are organized by the three Competency Building phases: application, orientation, and during membership phases. For details on each recommendation, see the “Revised Draft Recommendations Document” posted to the CAEECC CDEI WG 3rd meeting page here.</t>
  </si>
  <si>
    <t>Outreach: develop and recruitment &amp; retention plan</t>
  </si>
  <si>
    <t>Outreach: identify gaps in distribution and outreach lists</t>
  </si>
  <si>
    <t>Outreach: assess the regions, communities, and audiences that current members represent</t>
  </si>
  <si>
    <t>Outreach: diversity outreach</t>
  </si>
  <si>
    <t>Outreach: recruit from regions that are disadvantaged or underrepresented</t>
  </si>
  <si>
    <t>Outreach: offer annual opportunity to promote/summarize DEI commitments &amp; activities</t>
  </si>
  <si>
    <t>Outreach: engage the public through roadshows, town halls, and/or listening sessions</t>
  </si>
  <si>
    <t>Relationship building: build relationships with organizations outside of traditional CPUC parties</t>
  </si>
  <si>
    <t>Relationship building: engage with contractors who work with underrepresented customers</t>
  </si>
  <si>
    <t>Relationship building: reach out to the Diverse Business Enterprise firms</t>
  </si>
  <si>
    <t>Public engagement: allow for sufficient public comment</t>
  </si>
  <si>
    <t>Public engagement: Reduce jargon to make meetings more accessible</t>
  </si>
  <si>
    <t>Public engagement: rethink public engagement more broadly (ie. Be more open to and transparent about public comment)</t>
  </si>
  <si>
    <t>Public engagement: offer support meetings (e.g., to provide additional context, to let people of certain demographics connect)</t>
  </si>
  <si>
    <t>Public engagement: Change power dynamics so everyone has a voice, and community members do not feel dominated or outnumbered</t>
  </si>
  <si>
    <t>Public engagement: Provide information and discussion of energy programs as they impact low-income communities</t>
  </si>
  <si>
    <t>Open-Ended Response</t>
  </si>
  <si>
    <t>Meeting accessibility: Offer virtual meeting option</t>
  </si>
  <si>
    <t>Meeting accessibility: Adopt strategies for disability justice</t>
  </si>
  <si>
    <t>Meeting accessibility: Foster strategies to help prospective Members with language barriers</t>
  </si>
  <si>
    <t>Meeting accessibility: Host some meetings outside major cities</t>
  </si>
  <si>
    <t>Meeting accessibility: Make meeting times flexible or in evenings</t>
  </si>
  <si>
    <t>Facilitation DEI support: Hire a consultant to either participate in meetings or analyze any proposed policies, reports, findings</t>
  </si>
  <si>
    <t>Facilitation DEI support: Alternate facilitation role among CAEECC Members</t>
  </si>
  <si>
    <t>Facilitation DEI support: Use a co-facilitator to read the room and monitor chat</t>
  </si>
  <si>
    <t>Facilitation DEI support: Leverage personality test results to improve engagement with all Members</t>
  </si>
  <si>
    <t>Facilitation DEI support: Require racial equity competency for CPUC representatives and Facilitators</t>
  </si>
  <si>
    <t>Facilitation DEI support: Include DEI norms/groundrules slide in every meeting</t>
  </si>
  <si>
    <t>Facilitation DEI support: Avoid tokenism</t>
  </si>
  <si>
    <t>Facilitation best practices: Pilot different strategies to invite underrepresented and quiet voices to speak up</t>
  </si>
  <si>
    <t>Facilitation best practices: Ensure facilitation approach focuses on inclusion, positivity, and seeking consensus</t>
  </si>
  <si>
    <t>Facilitation best practices: Provide ample time for processing information and multiple strategies for gathering input</t>
  </si>
  <si>
    <t>Facilitation best practices: Make inclusivity a goal of every meeting - and review each meeting to confirm goal was met</t>
  </si>
  <si>
    <t>Facilitation best practices: Build more time into agenda for disagreement, discussion, and quick energizing exercises</t>
  </si>
  <si>
    <t>Facilitation best practices: Strong enforcement (or expectation?) of video groundrule (esp for DEI conversations)</t>
  </si>
  <si>
    <t>Facilitation best practices: Conduct baseline DEI survey on Members &amp; Public perception of current Full CAEECC meetings</t>
  </si>
  <si>
    <t>Application phase: Energy Efficiency policy training for applicants</t>
  </si>
  <si>
    <t>Application phase: Stated Commitment (request applicants demonstrate a commitment to diversity, equity, inclusion, and/or environmental justice)</t>
  </si>
  <si>
    <t>Application phase: Willingness for Competency Building (applicants demonstrate a willingness to seek continued guidance related to DEIJ and EE)</t>
  </si>
  <si>
    <t>Orientation: Provide EE and DEI primers (DEI competency/training, EE glossary, CAEECC DEI glossary, EE crash course/workshop, EE Policy Basics Handout)</t>
  </si>
  <si>
    <t>During membership: Anonymous survey to evaluate Members' current DEI competency</t>
  </si>
  <si>
    <t>During membership: DEI consultant to conduct an education and training needs assessment</t>
  </si>
  <si>
    <t>During membership: Trainings and refreshers led by underrepresented communities</t>
  </si>
  <si>
    <t>During membership: Provide DEI competency/training for the Facilitation Team</t>
  </si>
  <si>
    <t>During membership: Select representatives from CDEI WG to participate in the DEI Competency Activities to adopt continuity</t>
  </si>
  <si>
    <t>During membership: Offer DEI competency refreshers at set points during the year</t>
  </si>
  <si>
    <t>During membership: Provide methodology for Members to evaluate their organization’s DEI activities and commitments (internal and external)</t>
  </si>
  <si>
    <t>During membership: Develop and adopt a DEI Lens to utilize for decision-making and planning of CAEECC and CPUC strategies</t>
  </si>
  <si>
    <t>no</t>
  </si>
  <si>
    <t>no.</t>
  </si>
  <si>
    <t>No</t>
  </si>
  <si>
    <t>Kelsey Jones</t>
  </si>
  <si>
    <t>San Joaquin Valley Clean Energy Organization</t>
  </si>
  <si>
    <t>Elizabeth T. Lowe</t>
  </si>
  <si>
    <t>Barakat Consulting, Inc</t>
  </si>
  <si>
    <t>Nils Strindberg</t>
  </si>
  <si>
    <t>CPUC</t>
  </si>
  <si>
    <t>Lara</t>
  </si>
  <si>
    <t>NRDC</t>
  </si>
  <si>
    <t xml:space="preserve">Application phase: Representation and Executive Sponsorship: </t>
  </si>
  <si>
    <t>Fabi Lao</t>
  </si>
  <si>
    <t>Center for Sustainable Energy</t>
  </si>
  <si>
    <t>Bernie Kotlier</t>
  </si>
  <si>
    <t>CEE</t>
  </si>
  <si>
    <t>Alejandra Tellez</t>
  </si>
  <si>
    <t>3C-REN</t>
  </si>
  <si>
    <t>Allan Rago</t>
  </si>
  <si>
    <t>EEC</t>
  </si>
  <si>
    <t>Jake Pollack</t>
  </si>
  <si>
    <t>SEI</t>
  </si>
  <si>
    <t>Genaro Bugarin</t>
  </si>
  <si>
    <t>The Energy Coalition</t>
  </si>
  <si>
    <t xml:space="preserve">Robert Castaneda </t>
  </si>
  <si>
    <t>LIOB</t>
  </si>
  <si>
    <t>Mabell Garcia Paine</t>
  </si>
  <si>
    <t>Viridis Consulting, LLC</t>
  </si>
  <si>
    <t>Fernanda Craig</t>
  </si>
  <si>
    <t>LAC</t>
  </si>
  <si>
    <t>Jim Dodenhoff</t>
  </si>
  <si>
    <t>Silent Running</t>
  </si>
  <si>
    <t>During membership: Ensure there is always, at minimum, one Member whose core organizational purpose is advocating for DEIJ within the energy sector</t>
  </si>
  <si>
    <t>a successful relationship building will help the other two</t>
  </si>
  <si>
    <t>N/A</t>
  </si>
  <si>
    <t>n/a</t>
  </si>
  <si>
    <t>None</t>
  </si>
  <si>
    <t>Application phase: Representation and Executive Sponsorship: (Applicants (at the organization level) prioritize an employee from underrepresented communities to serve as CAEECC representative and identify an executive sponsor to support the representative throughout their tenure as well as the adoption of the Member qualifications)</t>
  </si>
  <si>
    <t>Some unselected items can be considered as part of the priorities selected (in both the design/plan and execution stages)</t>
  </si>
  <si>
    <t>NO</t>
  </si>
  <si>
    <t xml:space="preserve">None </t>
  </si>
  <si>
    <t>Could not attend</t>
  </si>
  <si>
    <t xml:space="preserve">No </t>
  </si>
  <si>
    <t>I really like the public outreach that is includes listening sessions. We need to rethink how public input is brought in through CAEECC currently. It's not working at all. So by starting from scratch and going out, by way of listening sessions, we'll get to a much better public voice outcome.</t>
  </si>
  <si>
    <t>i thought it was well done.</t>
  </si>
  <si>
    <t>it was great! Said by one of the Mini Group leads, ha, ha! ;-)</t>
  </si>
  <si>
    <t xml:space="preserve">Too limiting- I believe we need more than 5 priorities to choose from this list. Some that were excluded were equally important. </t>
  </si>
  <si>
    <t xml:space="preserve">Same as prior. </t>
  </si>
  <si>
    <t>SCE</t>
  </si>
  <si>
    <t>Dany Kahumoku</t>
  </si>
  <si>
    <t>ICF</t>
  </si>
  <si>
    <t>Name</t>
  </si>
  <si>
    <t>Organization</t>
  </si>
  <si>
    <t>Counts</t>
  </si>
  <si>
    <t>min</t>
  </si>
  <si>
    <t>max</t>
  </si>
  <si>
    <t>Sort: high to low</t>
  </si>
  <si>
    <t>#</t>
  </si>
  <si>
    <t>Recommendation Idea</t>
  </si>
  <si>
    <t>Category</t>
  </si>
  <si>
    <t>Facilitation</t>
  </si>
  <si>
    <t>Recruitment &amp; Retention</t>
  </si>
  <si>
    <t>Competency Building</t>
  </si>
  <si>
    <t>I also wanted to select Outreach: Recruit from regions that are disadvantaged or underrepresented and Public Engagement: Change power dynamics .</t>
  </si>
  <si>
    <t xml:space="preserve">Good presentations. I thought time for Compensation presentation was cut short due to time constraints. Might have been good to have all mini team presentations go one after the other next time. </t>
  </si>
  <si>
    <t>Patricia Neri*</t>
  </si>
  <si>
    <t>*Note: response came in after Summary tab and Priorization Word doc had been updated, so row 21 differs slightly from those docs - but only the total counts not the prioritization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</si>
</sst>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333333"/>
      <name val="Arial"/>
      <family val="2"/>
    </font>
    <font>
      <b/>
      <sz val="11"/>
      <color theme="1"/>
      <name val="Calibri"/>
      <family val="2"/>
      <scheme val="minor"/>
    </font>
    <font>
      <b/>
      <sz val="11"/>
      <color rgb="FF333333"/>
      <name val="Arial"/>
      <family val="2"/>
    </font>
    <font>
      <b/>
      <sz val="14"/>
      <color theme="1"/>
      <name val="Calibri"/>
      <family val="2"/>
      <scheme val="minor"/>
    </font>
  </fonts>
  <fills count="8">
    <fill>
      <patternFill patternType="none"/>
    </fill>
    <fill>
      <patternFill patternType="gray125"/>
    </fill>
    <fill>
      <patternFill patternType="solid">
        <fgColor rgb="FFEAEAE8"/>
      </patternFill>
    </fill>
    <fill>
      <patternFill patternType="solid">
        <fgColor theme="9" tint="0.79998168889431442"/>
        <bgColor indexed="65"/>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7">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right style="thin">
        <color rgb="FFA6A6A6"/>
      </right>
      <top style="thin">
        <color rgb="FFA6A6A6"/>
      </top>
      <bottom style="thin">
        <color rgb="FFA6A6A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2" xfId="0" applyBorder="1"/>
    <xf numFmtId="0" fontId="0" fillId="4" borderId="2" xfId="0" applyFill="1" applyBorder="1"/>
    <xf numFmtId="0" fontId="1" fillId="4" borderId="2" xfId="0" applyFont="1" applyFill="1" applyBorder="1" applyAlignment="1">
      <alignment wrapText="1"/>
    </xf>
    <xf numFmtId="0" fontId="2" fillId="0" borderId="2" xfId="0" applyFont="1" applyBorder="1"/>
    <xf numFmtId="0" fontId="0" fillId="0" borderId="0" xfId="0" applyFont="1"/>
    <xf numFmtId="0" fontId="2" fillId="4" borderId="2" xfId="0" applyFont="1" applyFill="1" applyBorder="1"/>
    <xf numFmtId="0" fontId="2" fillId="0" borderId="0" xfId="0" applyFont="1"/>
    <xf numFmtId="0" fontId="1" fillId="5" borderId="2" xfId="0" applyFont="1" applyFill="1" applyBorder="1" applyAlignment="1">
      <alignment wrapText="1"/>
    </xf>
    <xf numFmtId="0" fontId="1" fillId="3" borderId="2" xfId="0" applyFont="1" applyFill="1" applyBorder="1" applyAlignment="1">
      <alignment wrapText="1"/>
    </xf>
    <xf numFmtId="0" fontId="0" fillId="5" borderId="2" xfId="0" applyFill="1" applyBorder="1"/>
    <xf numFmtId="0" fontId="0" fillId="6" borderId="2" xfId="0" applyFill="1" applyBorder="1"/>
    <xf numFmtId="0" fontId="2" fillId="5" borderId="2" xfId="0" applyFont="1" applyFill="1" applyBorder="1"/>
    <xf numFmtId="0" fontId="2" fillId="6" borderId="2" xfId="0" applyFont="1" applyFill="1" applyBorder="1"/>
    <xf numFmtId="0" fontId="3" fillId="2" borderId="2" xfId="0" applyFont="1" applyFill="1" applyBorder="1" applyAlignment="1">
      <alignment wrapText="1"/>
    </xf>
    <xf numFmtId="0" fontId="3" fillId="4" borderId="2" xfId="0" applyFont="1" applyFill="1" applyBorder="1" applyAlignment="1">
      <alignment wrapText="1"/>
    </xf>
    <xf numFmtId="0" fontId="3" fillId="5" borderId="2" xfId="0" applyFont="1" applyFill="1" applyBorder="1" applyAlignment="1">
      <alignment wrapText="1"/>
    </xf>
    <xf numFmtId="0" fontId="3" fillId="3" borderId="2" xfId="0" applyFont="1" applyFill="1" applyBorder="1" applyAlignment="1">
      <alignment wrapText="1"/>
    </xf>
    <xf numFmtId="0" fontId="3" fillId="2" borderId="3" xfId="0" applyFont="1" applyFill="1" applyBorder="1" applyAlignment="1">
      <alignment wrapText="1"/>
    </xf>
    <xf numFmtId="0" fontId="3" fillId="2" borderId="1" xfId="0" applyFont="1" applyFill="1" applyBorder="1" applyAlignment="1">
      <alignment wrapText="1"/>
    </xf>
    <xf numFmtId="0" fontId="0" fillId="0" borderId="0" xfId="0" applyBorder="1"/>
    <xf numFmtId="0" fontId="0" fillId="0" borderId="0" xfId="0" applyFill="1" applyBorder="1"/>
    <xf numFmtId="0" fontId="4" fillId="7" borderId="2" xfId="0" applyFont="1" applyFill="1" applyBorder="1"/>
    <xf numFmtId="0" fontId="4" fillId="7" borderId="2" xfId="0" applyFont="1" applyFill="1" applyBorder="1" applyAlignment="1">
      <alignment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5"/>
  <sheetViews>
    <sheetView tabSelected="1" workbookViewId="0">
      <pane xSplit="2" ySplit="2" topLeftCell="C3" activePane="bottomRight" state="frozen"/>
      <selection pane="topRight" activeCell="C1" sqref="C1"/>
      <selection pane="bottomLeft" activeCell="A3" sqref="A3"/>
      <selection pane="bottomRight" activeCell="A26" sqref="A26"/>
    </sheetView>
  </sheetViews>
  <sheetFormatPr baseColWidth="10" defaultColWidth="8.83203125" defaultRowHeight="15" x14ac:dyDescent="0.2"/>
  <cols>
    <col min="1" max="57" width="22.1640625" customWidth="1"/>
  </cols>
  <sheetData>
    <row r="1" spans="1:58" s="19" customFormat="1" ht="105" x14ac:dyDescent="0.15">
      <c r="A1" s="14" t="s">
        <v>104</v>
      </c>
      <c r="B1" s="14" t="s">
        <v>105</v>
      </c>
      <c r="C1" s="24" t="s">
        <v>0</v>
      </c>
      <c r="D1" s="25"/>
      <c r="E1" s="25"/>
      <c r="F1" s="25"/>
      <c r="G1" s="25"/>
      <c r="H1" s="25"/>
      <c r="I1" s="25"/>
      <c r="J1" s="25"/>
      <c r="K1" s="25"/>
      <c r="L1" s="25"/>
      <c r="M1" s="25"/>
      <c r="N1" s="25"/>
      <c r="O1" s="25"/>
      <c r="P1" s="25"/>
      <c r="Q1" s="25"/>
      <c r="R1" s="26"/>
      <c r="S1" s="15" t="s">
        <v>1</v>
      </c>
      <c r="T1" s="15" t="s">
        <v>2</v>
      </c>
      <c r="U1" s="27" t="s">
        <v>3</v>
      </c>
      <c r="V1" s="28"/>
      <c r="W1" s="28"/>
      <c r="X1" s="28"/>
      <c r="Y1" s="28"/>
      <c r="Z1" s="28"/>
      <c r="AA1" s="28"/>
      <c r="AB1" s="28"/>
      <c r="AC1" s="28"/>
      <c r="AD1" s="28"/>
      <c r="AE1" s="28"/>
      <c r="AF1" s="28"/>
      <c r="AG1" s="28"/>
      <c r="AH1" s="28"/>
      <c r="AI1" s="28"/>
      <c r="AJ1" s="28"/>
      <c r="AK1" s="28"/>
      <c r="AL1" s="28"/>
      <c r="AM1" s="29"/>
      <c r="AN1" s="16" t="s">
        <v>1</v>
      </c>
      <c r="AO1" s="16" t="s">
        <v>2</v>
      </c>
      <c r="AP1" s="30" t="s">
        <v>4</v>
      </c>
      <c r="AQ1" s="31"/>
      <c r="AR1" s="31"/>
      <c r="AS1" s="31"/>
      <c r="AT1" s="31"/>
      <c r="AU1" s="31"/>
      <c r="AV1" s="31"/>
      <c r="AW1" s="31"/>
      <c r="AX1" s="31"/>
      <c r="AY1" s="31"/>
      <c r="AZ1" s="31"/>
      <c r="BA1" s="31"/>
      <c r="BB1" s="31"/>
      <c r="BC1" s="32"/>
      <c r="BD1" s="17" t="s">
        <v>1</v>
      </c>
      <c r="BE1" s="17" t="s">
        <v>2</v>
      </c>
      <c r="BF1" s="18"/>
    </row>
    <row r="2" spans="1:58" s="19" customFormat="1" ht="120" x14ac:dyDescent="0.15">
      <c r="A2" s="14"/>
      <c r="B2" s="14"/>
      <c r="C2" s="15" t="s">
        <v>5</v>
      </c>
      <c r="D2" s="15" t="s">
        <v>6</v>
      </c>
      <c r="E2" s="15" t="s">
        <v>7</v>
      </c>
      <c r="F2" s="15" t="s">
        <v>8</v>
      </c>
      <c r="G2" s="15" t="s">
        <v>9</v>
      </c>
      <c r="H2" s="15" t="s">
        <v>10</v>
      </c>
      <c r="I2" s="15" t="s">
        <v>11</v>
      </c>
      <c r="J2" s="15" t="s">
        <v>12</v>
      </c>
      <c r="K2" s="15" t="s">
        <v>13</v>
      </c>
      <c r="L2" s="15" t="s">
        <v>14</v>
      </c>
      <c r="M2" s="15" t="s">
        <v>15</v>
      </c>
      <c r="N2" s="15" t="s">
        <v>16</v>
      </c>
      <c r="O2" s="15" t="s">
        <v>17</v>
      </c>
      <c r="P2" s="15" t="s">
        <v>18</v>
      </c>
      <c r="Q2" s="15" t="s">
        <v>19</v>
      </c>
      <c r="R2" s="15" t="s">
        <v>20</v>
      </c>
      <c r="S2" s="15" t="s">
        <v>21</v>
      </c>
      <c r="T2" s="15" t="s">
        <v>21</v>
      </c>
      <c r="U2" s="16" t="s">
        <v>22</v>
      </c>
      <c r="V2" s="16" t="s">
        <v>23</v>
      </c>
      <c r="W2" s="16" t="s">
        <v>24</v>
      </c>
      <c r="X2" s="16" t="s">
        <v>25</v>
      </c>
      <c r="Y2" s="16" t="s">
        <v>26</v>
      </c>
      <c r="Z2" s="16" t="s">
        <v>27</v>
      </c>
      <c r="AA2" s="16" t="s">
        <v>28</v>
      </c>
      <c r="AB2" s="16" t="s">
        <v>29</v>
      </c>
      <c r="AC2" s="16" t="s">
        <v>30</v>
      </c>
      <c r="AD2" s="16" t="s">
        <v>31</v>
      </c>
      <c r="AE2" s="16" t="s">
        <v>32</v>
      </c>
      <c r="AF2" s="16" t="s">
        <v>33</v>
      </c>
      <c r="AG2" s="16" t="s">
        <v>34</v>
      </c>
      <c r="AH2" s="16" t="s">
        <v>35</v>
      </c>
      <c r="AI2" s="16" t="s">
        <v>36</v>
      </c>
      <c r="AJ2" s="16" t="s">
        <v>37</v>
      </c>
      <c r="AK2" s="16" t="s">
        <v>38</v>
      </c>
      <c r="AL2" s="16" t="s">
        <v>39</v>
      </c>
      <c r="AM2" s="16" t="s">
        <v>40</v>
      </c>
      <c r="AN2" s="16" t="s">
        <v>21</v>
      </c>
      <c r="AO2" s="16" t="s">
        <v>21</v>
      </c>
      <c r="AP2" s="17" t="s">
        <v>41</v>
      </c>
      <c r="AQ2" s="17" t="s">
        <v>42</v>
      </c>
      <c r="AR2" s="17" t="s">
        <v>43</v>
      </c>
      <c r="AS2" s="17" t="s">
        <v>64</v>
      </c>
      <c r="AT2" s="17" t="s">
        <v>44</v>
      </c>
      <c r="AU2" s="17" t="s">
        <v>45</v>
      </c>
      <c r="AV2" s="17" t="s">
        <v>46</v>
      </c>
      <c r="AW2" s="17" t="s">
        <v>47</v>
      </c>
      <c r="AX2" s="17" t="s">
        <v>48</v>
      </c>
      <c r="AY2" s="17" t="s">
        <v>49</v>
      </c>
      <c r="AZ2" s="17" t="s">
        <v>50</v>
      </c>
      <c r="BA2" s="17" t="s">
        <v>51</v>
      </c>
      <c r="BB2" s="17" t="s">
        <v>52</v>
      </c>
      <c r="BC2" s="17" t="s">
        <v>85</v>
      </c>
      <c r="BD2" s="17" t="s">
        <v>21</v>
      </c>
      <c r="BE2" s="17" t="s">
        <v>21</v>
      </c>
      <c r="BF2" s="18"/>
    </row>
    <row r="3" spans="1:58" x14ac:dyDescent="0.2">
      <c r="A3" s="1" t="s">
        <v>56</v>
      </c>
      <c r="B3" s="1" t="s">
        <v>57</v>
      </c>
      <c r="C3" s="2"/>
      <c r="D3" s="2"/>
      <c r="E3" s="2"/>
      <c r="F3" s="2"/>
      <c r="G3" s="2" t="s">
        <v>9</v>
      </c>
      <c r="H3" s="2"/>
      <c r="I3" s="2" t="s">
        <v>11</v>
      </c>
      <c r="J3" s="2" t="s">
        <v>12</v>
      </c>
      <c r="K3" s="2"/>
      <c r="L3" s="2"/>
      <c r="M3" s="2"/>
      <c r="N3" s="2"/>
      <c r="O3" s="2"/>
      <c r="P3" s="2" t="s">
        <v>18</v>
      </c>
      <c r="Q3" s="2"/>
      <c r="R3" s="2" t="s">
        <v>20</v>
      </c>
      <c r="S3" s="2"/>
      <c r="T3" s="2"/>
      <c r="U3" s="10"/>
      <c r="V3" s="10"/>
      <c r="W3" s="10"/>
      <c r="X3" s="10" t="s">
        <v>25</v>
      </c>
      <c r="Y3" s="10"/>
      <c r="Z3" s="10" t="s">
        <v>27</v>
      </c>
      <c r="AA3" s="10"/>
      <c r="AB3" s="10"/>
      <c r="AC3" s="10"/>
      <c r="AD3" s="10"/>
      <c r="AE3" s="10"/>
      <c r="AF3" s="10"/>
      <c r="AG3" s="10" t="s">
        <v>34</v>
      </c>
      <c r="AH3" s="10"/>
      <c r="AI3" s="10" t="s">
        <v>36</v>
      </c>
      <c r="AJ3" s="10"/>
      <c r="AK3" s="10"/>
      <c r="AL3" s="10"/>
      <c r="AM3" s="10" t="s">
        <v>40</v>
      </c>
      <c r="AN3" s="10"/>
      <c r="AO3" s="10"/>
      <c r="AP3" s="11"/>
      <c r="AQ3" s="11"/>
      <c r="AR3" s="11"/>
      <c r="AS3" s="11" t="s">
        <v>64</v>
      </c>
      <c r="AT3" s="11" t="s">
        <v>44</v>
      </c>
      <c r="AU3" s="11"/>
      <c r="AV3" s="11" t="s">
        <v>46</v>
      </c>
      <c r="AW3" s="11" t="s">
        <v>47</v>
      </c>
      <c r="AX3" s="11"/>
      <c r="AY3" s="11"/>
      <c r="AZ3" s="11"/>
      <c r="BA3" s="11"/>
      <c r="BB3" s="11" t="s">
        <v>52</v>
      </c>
      <c r="BC3" s="11"/>
      <c r="BD3" s="11"/>
      <c r="BE3" s="11"/>
    </row>
    <row r="4" spans="1:58" x14ac:dyDescent="0.2">
      <c r="A4" s="1" t="s">
        <v>58</v>
      </c>
      <c r="B4" s="1" t="s">
        <v>59</v>
      </c>
      <c r="C4" s="2" t="s">
        <v>5</v>
      </c>
      <c r="D4" s="2" t="s">
        <v>6</v>
      </c>
      <c r="E4" s="2"/>
      <c r="F4" s="2"/>
      <c r="G4" s="2" t="s">
        <v>9</v>
      </c>
      <c r="H4" s="2"/>
      <c r="I4" s="2"/>
      <c r="J4" s="2" t="s">
        <v>12</v>
      </c>
      <c r="K4" s="2" t="s">
        <v>13</v>
      </c>
      <c r="L4" s="2"/>
      <c r="M4" s="2"/>
      <c r="N4" s="2"/>
      <c r="O4" s="2"/>
      <c r="P4" s="2"/>
      <c r="Q4" s="2"/>
      <c r="R4" s="2"/>
      <c r="S4" s="2" t="s">
        <v>53</v>
      </c>
      <c r="T4" s="2" t="s">
        <v>53</v>
      </c>
      <c r="U4" s="10" t="s">
        <v>22</v>
      </c>
      <c r="V4" s="10"/>
      <c r="W4" s="10"/>
      <c r="X4" s="10"/>
      <c r="Y4" s="10"/>
      <c r="Z4" s="10"/>
      <c r="AA4" s="10"/>
      <c r="AB4" s="10" t="s">
        <v>29</v>
      </c>
      <c r="AC4" s="10"/>
      <c r="AD4" s="10"/>
      <c r="AE4" s="10"/>
      <c r="AF4" s="10" t="s">
        <v>33</v>
      </c>
      <c r="AG4" s="10"/>
      <c r="AH4" s="10" t="s">
        <v>35</v>
      </c>
      <c r="AI4" s="10"/>
      <c r="AJ4" s="10"/>
      <c r="AK4" s="10" t="s">
        <v>38</v>
      </c>
      <c r="AL4" s="10"/>
      <c r="AM4" s="10"/>
      <c r="AN4" s="10" t="s">
        <v>53</v>
      </c>
      <c r="AO4" s="10" t="s">
        <v>53</v>
      </c>
      <c r="AP4" s="11"/>
      <c r="AQ4" s="11" t="s">
        <v>42</v>
      </c>
      <c r="AR4" s="11" t="s">
        <v>43</v>
      </c>
      <c r="AS4" s="11" t="s">
        <v>64</v>
      </c>
      <c r="AT4" s="11" t="s">
        <v>44</v>
      </c>
      <c r="AU4" s="11"/>
      <c r="AV4" s="11"/>
      <c r="AW4" s="11"/>
      <c r="AX4" s="11"/>
      <c r="AY4" s="11"/>
      <c r="AZ4" s="11"/>
      <c r="BA4" s="11"/>
      <c r="BB4" s="11" t="s">
        <v>52</v>
      </c>
      <c r="BC4" s="11"/>
      <c r="BD4" s="11" t="s">
        <v>53</v>
      </c>
      <c r="BE4" s="11" t="s">
        <v>54</v>
      </c>
    </row>
    <row r="5" spans="1:58" x14ac:dyDescent="0.2">
      <c r="A5" s="1" t="s">
        <v>60</v>
      </c>
      <c r="B5" s="1" t="s">
        <v>61</v>
      </c>
      <c r="C5" s="2"/>
      <c r="D5" s="2"/>
      <c r="E5" s="2" t="s">
        <v>7</v>
      </c>
      <c r="F5" s="2" t="s">
        <v>8</v>
      </c>
      <c r="G5" s="2" t="s">
        <v>9</v>
      </c>
      <c r="H5" s="2"/>
      <c r="I5" s="2"/>
      <c r="J5" s="2"/>
      <c r="K5" s="2"/>
      <c r="L5" s="2"/>
      <c r="M5" s="2"/>
      <c r="N5" s="2"/>
      <c r="O5" s="2" t="s">
        <v>17</v>
      </c>
      <c r="P5" s="2" t="s">
        <v>18</v>
      </c>
      <c r="Q5" s="2"/>
      <c r="R5" s="2"/>
      <c r="S5" s="2"/>
      <c r="T5" s="2"/>
      <c r="U5" s="10"/>
      <c r="V5" s="10"/>
      <c r="W5" s="10"/>
      <c r="X5" s="10"/>
      <c r="Y5" s="10"/>
      <c r="Z5" s="10" t="s">
        <v>27</v>
      </c>
      <c r="AA5" s="10"/>
      <c r="AB5" s="10" t="s">
        <v>29</v>
      </c>
      <c r="AC5" s="10"/>
      <c r="AD5" s="10"/>
      <c r="AE5" s="10"/>
      <c r="AF5" s="10" t="s">
        <v>33</v>
      </c>
      <c r="AG5" s="10"/>
      <c r="AH5" s="10"/>
      <c r="AI5" s="10"/>
      <c r="AJ5" s="10" t="s">
        <v>37</v>
      </c>
      <c r="AK5" s="10"/>
      <c r="AL5" s="10"/>
      <c r="AM5" s="10" t="s">
        <v>40</v>
      </c>
      <c r="AN5" s="10"/>
      <c r="AO5" s="10"/>
      <c r="AP5" s="11"/>
      <c r="AQ5" s="11"/>
      <c r="AR5" s="11" t="s">
        <v>43</v>
      </c>
      <c r="AS5" s="11"/>
      <c r="AT5" s="11" t="s">
        <v>44</v>
      </c>
      <c r="AU5" s="11"/>
      <c r="AV5" s="11"/>
      <c r="AW5" s="11" t="s">
        <v>47</v>
      </c>
      <c r="AX5" s="11" t="s">
        <v>48</v>
      </c>
      <c r="AY5" s="11"/>
      <c r="AZ5" s="11"/>
      <c r="BA5" s="11"/>
      <c r="BB5" s="11" t="s">
        <v>52</v>
      </c>
      <c r="BC5" s="11"/>
      <c r="BD5" s="11"/>
      <c r="BE5" s="11"/>
    </row>
    <row r="6" spans="1:58" x14ac:dyDescent="0.2">
      <c r="A6" s="1" t="s">
        <v>62</v>
      </c>
      <c r="B6" s="1" t="s">
        <v>63</v>
      </c>
      <c r="C6" s="2" t="s">
        <v>5</v>
      </c>
      <c r="D6" s="2"/>
      <c r="E6" s="2"/>
      <c r="F6" s="2"/>
      <c r="G6" s="2"/>
      <c r="H6" s="2"/>
      <c r="I6" s="2" t="s">
        <v>11</v>
      </c>
      <c r="J6" s="2" t="s">
        <v>12</v>
      </c>
      <c r="K6" s="2"/>
      <c r="L6" s="2"/>
      <c r="M6" s="2"/>
      <c r="N6" s="2"/>
      <c r="O6" s="2" t="s">
        <v>17</v>
      </c>
      <c r="P6" s="2" t="s">
        <v>18</v>
      </c>
      <c r="Q6" s="2"/>
      <c r="R6" s="2"/>
      <c r="S6" s="2"/>
      <c r="T6" s="2"/>
      <c r="U6" s="10"/>
      <c r="V6" s="10"/>
      <c r="W6" s="10"/>
      <c r="X6" s="10" t="s">
        <v>25</v>
      </c>
      <c r="Y6" s="10"/>
      <c r="Z6" s="10" t="s">
        <v>27</v>
      </c>
      <c r="AA6" s="10"/>
      <c r="AB6" s="10"/>
      <c r="AC6" s="10"/>
      <c r="AD6" s="10" t="s">
        <v>31</v>
      </c>
      <c r="AE6" s="10"/>
      <c r="AF6" s="10"/>
      <c r="AG6" s="10" t="s">
        <v>34</v>
      </c>
      <c r="AH6" s="10"/>
      <c r="AI6" s="10"/>
      <c r="AJ6" s="10"/>
      <c r="AK6" s="10" t="s">
        <v>38</v>
      </c>
      <c r="AL6" s="10"/>
      <c r="AM6" s="10"/>
      <c r="AN6" s="10"/>
      <c r="AO6" s="10"/>
      <c r="AP6" s="11"/>
      <c r="AQ6" s="11" t="s">
        <v>42</v>
      </c>
      <c r="AR6" s="11" t="s">
        <v>43</v>
      </c>
      <c r="AS6" s="11"/>
      <c r="AT6" s="11" t="s">
        <v>44</v>
      </c>
      <c r="AU6" s="11"/>
      <c r="AV6" s="11"/>
      <c r="AW6" s="11"/>
      <c r="AX6" s="11"/>
      <c r="AY6" s="11"/>
      <c r="AZ6" s="11" t="s">
        <v>50</v>
      </c>
      <c r="BA6" s="11"/>
      <c r="BB6" s="11" t="s">
        <v>52</v>
      </c>
      <c r="BC6" s="11"/>
      <c r="BD6" s="11"/>
      <c r="BE6" s="11"/>
    </row>
    <row r="7" spans="1:58" x14ac:dyDescent="0.2">
      <c r="A7" s="1" t="s">
        <v>83</v>
      </c>
      <c r="B7" s="1" t="s">
        <v>84</v>
      </c>
      <c r="C7" s="2" t="s">
        <v>5</v>
      </c>
      <c r="D7" s="2"/>
      <c r="E7" s="2"/>
      <c r="F7" s="2"/>
      <c r="G7" s="2"/>
      <c r="H7" s="2" t="s">
        <v>10</v>
      </c>
      <c r="I7" s="2"/>
      <c r="J7" s="2" t="s">
        <v>12</v>
      </c>
      <c r="K7" s="2" t="s">
        <v>13</v>
      </c>
      <c r="L7" s="2" t="s">
        <v>14</v>
      </c>
      <c r="M7" s="2"/>
      <c r="N7" s="2"/>
      <c r="O7" s="2"/>
      <c r="P7" s="2"/>
      <c r="Q7" s="2"/>
      <c r="R7" s="2"/>
      <c r="S7" s="2" t="s">
        <v>55</v>
      </c>
      <c r="T7" s="2" t="s">
        <v>55</v>
      </c>
      <c r="U7" s="10" t="s">
        <v>22</v>
      </c>
      <c r="V7" s="10"/>
      <c r="W7" s="10"/>
      <c r="X7" s="10"/>
      <c r="Y7" s="10"/>
      <c r="Z7" s="10" t="s">
        <v>27</v>
      </c>
      <c r="AA7" s="10"/>
      <c r="AB7" s="10"/>
      <c r="AC7" s="10"/>
      <c r="AD7" s="10"/>
      <c r="AE7" s="10" t="s">
        <v>32</v>
      </c>
      <c r="AF7" s="10"/>
      <c r="AG7" s="10"/>
      <c r="AH7" s="10" t="s">
        <v>35</v>
      </c>
      <c r="AI7" s="10"/>
      <c r="AJ7" s="10"/>
      <c r="AK7" s="10" t="s">
        <v>38</v>
      </c>
      <c r="AL7" s="10"/>
      <c r="AM7" s="10"/>
      <c r="AN7" s="10" t="s">
        <v>53</v>
      </c>
      <c r="AO7" s="10" t="s">
        <v>53</v>
      </c>
      <c r="AP7" s="11" t="s">
        <v>41</v>
      </c>
      <c r="AQ7" s="11"/>
      <c r="AR7" s="11"/>
      <c r="AS7" s="11" t="s">
        <v>64</v>
      </c>
      <c r="AT7" s="11"/>
      <c r="AU7" s="11"/>
      <c r="AV7" s="11" t="s">
        <v>46</v>
      </c>
      <c r="AW7" s="11"/>
      <c r="AX7" s="11"/>
      <c r="AY7" s="11" t="s">
        <v>49</v>
      </c>
      <c r="AZ7" s="11"/>
      <c r="BA7" s="11"/>
      <c r="BB7" s="11" t="s">
        <v>52</v>
      </c>
      <c r="BC7" s="11"/>
      <c r="BD7" s="11" t="s">
        <v>53</v>
      </c>
      <c r="BE7" s="11" t="s">
        <v>53</v>
      </c>
    </row>
    <row r="8" spans="1:58" x14ac:dyDescent="0.2">
      <c r="A8" s="1" t="s">
        <v>65</v>
      </c>
      <c r="B8" s="1" t="s">
        <v>66</v>
      </c>
      <c r="C8" s="2"/>
      <c r="D8" s="2"/>
      <c r="E8" s="2"/>
      <c r="F8" s="2"/>
      <c r="G8" s="2"/>
      <c r="H8" s="2"/>
      <c r="I8" s="2"/>
      <c r="J8" s="2"/>
      <c r="K8" s="2"/>
      <c r="L8" s="2"/>
      <c r="M8" s="2"/>
      <c r="N8" s="2"/>
      <c r="O8" s="2"/>
      <c r="P8" s="2"/>
      <c r="Q8" s="2"/>
      <c r="R8" s="2"/>
      <c r="S8" s="2"/>
      <c r="T8" s="2"/>
      <c r="U8" s="10"/>
      <c r="V8" s="10"/>
      <c r="W8" s="10"/>
      <c r="X8" s="10"/>
      <c r="Y8" s="10"/>
      <c r="Z8" s="10"/>
      <c r="AA8" s="10"/>
      <c r="AB8" s="10"/>
      <c r="AC8" s="10"/>
      <c r="AD8" s="10"/>
      <c r="AE8" s="10"/>
      <c r="AF8" s="10"/>
      <c r="AG8" s="10"/>
      <c r="AH8" s="10"/>
      <c r="AI8" s="10"/>
      <c r="AJ8" s="10"/>
      <c r="AK8" s="10"/>
      <c r="AL8" s="10"/>
      <c r="AM8" s="10"/>
      <c r="AN8" s="10"/>
      <c r="AO8" s="10"/>
      <c r="AP8" s="11"/>
      <c r="AQ8" s="11"/>
      <c r="AR8" s="11"/>
      <c r="AS8" s="11"/>
      <c r="AT8" s="11"/>
      <c r="AU8" s="11"/>
      <c r="AV8" s="11"/>
      <c r="AW8" s="11"/>
      <c r="AX8" s="11"/>
      <c r="AY8" s="11"/>
      <c r="AZ8" s="11"/>
      <c r="BA8" s="11"/>
      <c r="BB8" s="11"/>
      <c r="BC8" s="11"/>
      <c r="BD8" s="11"/>
      <c r="BE8" s="11"/>
    </row>
    <row r="9" spans="1:58" x14ac:dyDescent="0.2">
      <c r="A9" s="1" t="s">
        <v>67</v>
      </c>
      <c r="B9" s="1" t="s">
        <v>68</v>
      </c>
      <c r="C9" s="2" t="s">
        <v>5</v>
      </c>
      <c r="D9" s="2"/>
      <c r="E9" s="2" t="s">
        <v>7</v>
      </c>
      <c r="F9" s="2"/>
      <c r="G9" s="2" t="s">
        <v>9</v>
      </c>
      <c r="H9" s="2"/>
      <c r="I9" s="2"/>
      <c r="J9" s="2" t="s">
        <v>12</v>
      </c>
      <c r="K9" s="2"/>
      <c r="L9" s="2"/>
      <c r="M9" s="2"/>
      <c r="N9" s="2"/>
      <c r="O9" s="2"/>
      <c r="P9" s="2"/>
      <c r="Q9" s="2"/>
      <c r="R9" s="2" t="s">
        <v>20</v>
      </c>
      <c r="S9" s="2" t="s">
        <v>55</v>
      </c>
      <c r="T9" s="2" t="s">
        <v>55</v>
      </c>
      <c r="U9" s="10" t="s">
        <v>22</v>
      </c>
      <c r="V9" s="10"/>
      <c r="W9" s="10"/>
      <c r="X9" s="10"/>
      <c r="Y9" s="10"/>
      <c r="Z9" s="10"/>
      <c r="AA9" s="10"/>
      <c r="AB9" s="10"/>
      <c r="AC9" s="10"/>
      <c r="AD9" s="10"/>
      <c r="AE9" s="10"/>
      <c r="AF9" s="10" t="s">
        <v>33</v>
      </c>
      <c r="AG9" s="10"/>
      <c r="AH9" s="10"/>
      <c r="AI9" s="10" t="s">
        <v>36</v>
      </c>
      <c r="AJ9" s="10" t="s">
        <v>37</v>
      </c>
      <c r="AK9" s="10" t="s">
        <v>38</v>
      </c>
      <c r="AL9" s="10"/>
      <c r="AM9" s="10"/>
      <c r="AN9" s="10" t="s">
        <v>55</v>
      </c>
      <c r="AO9" s="10" t="s">
        <v>55</v>
      </c>
      <c r="AP9" s="11" t="s">
        <v>41</v>
      </c>
      <c r="AQ9" s="11" t="s">
        <v>42</v>
      </c>
      <c r="AR9" s="11"/>
      <c r="AS9" s="11"/>
      <c r="AT9" s="11" t="s">
        <v>44</v>
      </c>
      <c r="AU9" s="11"/>
      <c r="AV9" s="11"/>
      <c r="AW9" s="11"/>
      <c r="AX9" s="11" t="s">
        <v>48</v>
      </c>
      <c r="AY9" s="11"/>
      <c r="AZ9" s="11"/>
      <c r="BA9" s="11"/>
      <c r="BB9" s="11"/>
      <c r="BC9" s="11" t="s">
        <v>85</v>
      </c>
      <c r="BD9" s="11" t="s">
        <v>55</v>
      </c>
      <c r="BE9" s="11" t="s">
        <v>55</v>
      </c>
    </row>
    <row r="10" spans="1:58" x14ac:dyDescent="0.2">
      <c r="A10" s="1" t="s">
        <v>69</v>
      </c>
      <c r="B10" s="1" t="s">
        <v>70</v>
      </c>
      <c r="C10" s="2"/>
      <c r="D10" s="2"/>
      <c r="E10" s="2"/>
      <c r="F10" s="2"/>
      <c r="G10" s="2" t="s">
        <v>9</v>
      </c>
      <c r="H10" s="2"/>
      <c r="I10" s="2"/>
      <c r="J10" s="2" t="s">
        <v>12</v>
      </c>
      <c r="K10" s="2" t="s">
        <v>13</v>
      </c>
      <c r="L10" s="2" t="s">
        <v>14</v>
      </c>
      <c r="M10" s="2"/>
      <c r="N10" s="2" t="s">
        <v>16</v>
      </c>
      <c r="O10" s="2"/>
      <c r="P10" s="2"/>
      <c r="Q10" s="2"/>
      <c r="R10" s="2"/>
      <c r="S10" s="2" t="s">
        <v>86</v>
      </c>
      <c r="T10" s="2" t="s">
        <v>87</v>
      </c>
      <c r="U10" s="10" t="s">
        <v>22</v>
      </c>
      <c r="V10" s="10"/>
      <c r="W10" s="10"/>
      <c r="X10" s="10" t="s">
        <v>25</v>
      </c>
      <c r="Y10" s="10"/>
      <c r="Z10" s="10"/>
      <c r="AA10" s="10"/>
      <c r="AB10" s="10" t="s">
        <v>29</v>
      </c>
      <c r="AC10" s="10"/>
      <c r="AD10" s="10"/>
      <c r="AE10" s="10"/>
      <c r="AF10" s="10"/>
      <c r="AG10" s="10"/>
      <c r="AH10" s="10"/>
      <c r="AI10" s="10" t="s">
        <v>36</v>
      </c>
      <c r="AJ10" s="10"/>
      <c r="AK10" s="10" t="s">
        <v>38</v>
      </c>
      <c r="AL10" s="10"/>
      <c r="AM10" s="10"/>
      <c r="AN10" s="10" t="s">
        <v>87</v>
      </c>
      <c r="AO10" s="10" t="s">
        <v>87</v>
      </c>
      <c r="AP10" s="11"/>
      <c r="AQ10" s="11" t="s">
        <v>42</v>
      </c>
      <c r="AR10" s="11"/>
      <c r="AS10" s="11"/>
      <c r="AT10" s="11"/>
      <c r="AU10" s="11" t="s">
        <v>45</v>
      </c>
      <c r="AV10" s="11"/>
      <c r="AW10" s="11" t="s">
        <v>47</v>
      </c>
      <c r="AX10" s="11"/>
      <c r="AY10" s="11"/>
      <c r="AZ10" s="11"/>
      <c r="BA10" s="11"/>
      <c r="BB10" s="11"/>
      <c r="BC10" s="11" t="s">
        <v>85</v>
      </c>
      <c r="BD10" s="11" t="s">
        <v>88</v>
      </c>
      <c r="BE10" s="11" t="s">
        <v>88</v>
      </c>
    </row>
    <row r="11" spans="1:58" x14ac:dyDescent="0.2">
      <c r="A11" s="1" t="s">
        <v>71</v>
      </c>
      <c r="B11" s="1" t="s">
        <v>72</v>
      </c>
      <c r="C11" s="2" t="s">
        <v>5</v>
      </c>
      <c r="D11" s="2" t="s">
        <v>6</v>
      </c>
      <c r="E11" s="2" t="s">
        <v>7</v>
      </c>
      <c r="F11" s="2"/>
      <c r="G11" s="2"/>
      <c r="H11" s="2"/>
      <c r="I11" s="2"/>
      <c r="J11" s="2" t="s">
        <v>12</v>
      </c>
      <c r="K11" s="2" t="s">
        <v>13</v>
      </c>
      <c r="L11" s="2"/>
      <c r="M11" s="2"/>
      <c r="N11" s="2"/>
      <c r="O11" s="2"/>
      <c r="P11" s="2"/>
      <c r="Q11" s="2"/>
      <c r="R11" s="2"/>
      <c r="S11" s="2" t="s">
        <v>55</v>
      </c>
      <c r="T11" s="2" t="s">
        <v>55</v>
      </c>
      <c r="U11" s="10" t="s">
        <v>22</v>
      </c>
      <c r="V11" s="10"/>
      <c r="W11" s="10"/>
      <c r="X11" s="10"/>
      <c r="Y11" s="10"/>
      <c r="Z11" s="10"/>
      <c r="AA11" s="10"/>
      <c r="AB11" s="10"/>
      <c r="AC11" s="10"/>
      <c r="AD11" s="10"/>
      <c r="AE11" s="10"/>
      <c r="AF11" s="10" t="s">
        <v>33</v>
      </c>
      <c r="AG11" s="10" t="s">
        <v>34</v>
      </c>
      <c r="AH11" s="10"/>
      <c r="AI11" s="10"/>
      <c r="AJ11" s="10"/>
      <c r="AK11" s="10"/>
      <c r="AL11" s="10"/>
      <c r="AM11" s="10" t="s">
        <v>40</v>
      </c>
      <c r="AN11" s="10" t="s">
        <v>55</v>
      </c>
      <c r="AO11" s="10" t="s">
        <v>55</v>
      </c>
      <c r="AP11" s="11" t="s">
        <v>41</v>
      </c>
      <c r="AQ11" s="11"/>
      <c r="AR11" s="11" t="s">
        <v>43</v>
      </c>
      <c r="AS11" s="11"/>
      <c r="AT11" s="11" t="s">
        <v>44</v>
      </c>
      <c r="AU11" s="11"/>
      <c r="AV11" s="11"/>
      <c r="AW11" s="11"/>
      <c r="AX11" s="11"/>
      <c r="AY11" s="11"/>
      <c r="AZ11" s="11"/>
      <c r="BA11" s="11"/>
      <c r="BB11" s="11"/>
      <c r="BC11" s="11"/>
      <c r="BD11" s="11" t="s">
        <v>55</v>
      </c>
      <c r="BE11" s="11" t="s">
        <v>55</v>
      </c>
    </row>
    <row r="12" spans="1:58" x14ac:dyDescent="0.2">
      <c r="A12" s="1" t="s">
        <v>73</v>
      </c>
      <c r="B12" s="1" t="s">
        <v>74</v>
      </c>
      <c r="C12" s="2"/>
      <c r="D12" s="2"/>
      <c r="E12" s="2"/>
      <c r="F12" s="2" t="s">
        <v>8</v>
      </c>
      <c r="G12" s="2" t="s">
        <v>9</v>
      </c>
      <c r="H12" s="2"/>
      <c r="I12" s="2" t="s">
        <v>11</v>
      </c>
      <c r="J12" s="2"/>
      <c r="K12" s="2"/>
      <c r="L12" s="2" t="s">
        <v>14</v>
      </c>
      <c r="M12" s="2"/>
      <c r="N12" s="2"/>
      <c r="O12" s="2"/>
      <c r="P12" s="2"/>
      <c r="Q12" s="2" t="s">
        <v>19</v>
      </c>
      <c r="R12" s="2"/>
      <c r="S12" s="2" t="s">
        <v>89</v>
      </c>
      <c r="T12" s="2" t="s">
        <v>55</v>
      </c>
      <c r="U12" s="10" t="s">
        <v>22</v>
      </c>
      <c r="V12" s="10" t="s">
        <v>23</v>
      </c>
      <c r="W12" s="10" t="s">
        <v>24</v>
      </c>
      <c r="X12" s="10"/>
      <c r="Y12" s="10"/>
      <c r="Z12" s="10"/>
      <c r="AA12" s="10"/>
      <c r="AB12" s="10" t="s">
        <v>29</v>
      </c>
      <c r="AC12" s="10"/>
      <c r="AD12" s="10"/>
      <c r="AE12" s="10"/>
      <c r="AF12" s="10"/>
      <c r="AG12" s="10"/>
      <c r="AH12" s="10" t="s">
        <v>35</v>
      </c>
      <c r="AI12" s="10"/>
      <c r="AJ12" s="10"/>
      <c r="AK12" s="10"/>
      <c r="AL12" s="10"/>
      <c r="AM12" s="10"/>
      <c r="AN12" s="10" t="s">
        <v>55</v>
      </c>
      <c r="AO12" s="10" t="s">
        <v>55</v>
      </c>
      <c r="AP12" s="11"/>
      <c r="AQ12" s="11"/>
      <c r="AR12" s="11" t="s">
        <v>43</v>
      </c>
      <c r="AS12" s="11" t="s">
        <v>90</v>
      </c>
      <c r="AT12" s="11"/>
      <c r="AU12" s="11"/>
      <c r="AV12" s="11" t="s">
        <v>46</v>
      </c>
      <c r="AW12" s="11" t="s">
        <v>47</v>
      </c>
      <c r="AX12" s="11"/>
      <c r="AY12" s="11"/>
      <c r="AZ12" s="11"/>
      <c r="BA12" s="11"/>
      <c r="BB12" s="11"/>
      <c r="BC12" s="11" t="s">
        <v>85</v>
      </c>
      <c r="BD12" s="11" t="s">
        <v>55</v>
      </c>
      <c r="BE12" s="11" t="s">
        <v>53</v>
      </c>
    </row>
    <row r="13" spans="1:58" x14ac:dyDescent="0.2">
      <c r="A13" s="1" t="s">
        <v>75</v>
      </c>
      <c r="B13" s="1" t="s">
        <v>76</v>
      </c>
      <c r="C13" s="2" t="s">
        <v>5</v>
      </c>
      <c r="D13" s="2"/>
      <c r="E13" s="2"/>
      <c r="F13" s="2" t="s">
        <v>8</v>
      </c>
      <c r="G13" s="2"/>
      <c r="H13" s="2"/>
      <c r="I13" s="2"/>
      <c r="J13" s="2"/>
      <c r="K13" s="2"/>
      <c r="L13" s="2"/>
      <c r="M13" s="2" t="s">
        <v>15</v>
      </c>
      <c r="N13" s="2"/>
      <c r="O13" s="2" t="s">
        <v>17</v>
      </c>
      <c r="P13" s="2"/>
      <c r="Q13" s="2" t="s">
        <v>19</v>
      </c>
      <c r="R13" s="2"/>
      <c r="S13" s="2" t="s">
        <v>91</v>
      </c>
      <c r="T13" s="2" t="s">
        <v>55</v>
      </c>
      <c r="U13" s="10" t="s">
        <v>22</v>
      </c>
      <c r="V13" s="10"/>
      <c r="W13" s="10"/>
      <c r="X13" s="10"/>
      <c r="Y13" s="10" t="s">
        <v>26</v>
      </c>
      <c r="Z13" s="10"/>
      <c r="AA13" s="10"/>
      <c r="AB13" s="10"/>
      <c r="AC13" s="10"/>
      <c r="AD13" s="10"/>
      <c r="AE13" s="10" t="s">
        <v>32</v>
      </c>
      <c r="AF13" s="10"/>
      <c r="AG13" s="10"/>
      <c r="AH13" s="10"/>
      <c r="AI13" s="10" t="s">
        <v>36</v>
      </c>
      <c r="AJ13" s="10" t="s">
        <v>37</v>
      </c>
      <c r="AK13" s="10"/>
      <c r="AL13" s="10"/>
      <c r="AM13" s="10"/>
      <c r="AN13" s="10" t="s">
        <v>55</v>
      </c>
      <c r="AO13" s="10" t="s">
        <v>55</v>
      </c>
      <c r="AP13" s="11" t="s">
        <v>41</v>
      </c>
      <c r="AQ13" s="11"/>
      <c r="AR13" s="11"/>
      <c r="AS13" s="11" t="s">
        <v>90</v>
      </c>
      <c r="AT13" s="11"/>
      <c r="AU13" s="11" t="s">
        <v>45</v>
      </c>
      <c r="AV13" s="11"/>
      <c r="AW13" s="11"/>
      <c r="AX13" s="11"/>
      <c r="AY13" s="11"/>
      <c r="AZ13" s="11"/>
      <c r="BA13" s="11"/>
      <c r="BB13" s="11" t="s">
        <v>52</v>
      </c>
      <c r="BC13" s="11" t="s">
        <v>85</v>
      </c>
      <c r="BD13" s="11" t="s">
        <v>55</v>
      </c>
      <c r="BE13" s="11" t="s">
        <v>92</v>
      </c>
    </row>
    <row r="14" spans="1:58" x14ac:dyDescent="0.2">
      <c r="A14" s="1" t="s">
        <v>77</v>
      </c>
      <c r="B14" s="1" t="s">
        <v>78</v>
      </c>
      <c r="C14" s="2"/>
      <c r="D14" s="2"/>
      <c r="E14" s="2" t="s">
        <v>7</v>
      </c>
      <c r="F14" s="2"/>
      <c r="G14" s="2" t="s">
        <v>9</v>
      </c>
      <c r="H14" s="2"/>
      <c r="I14" s="2"/>
      <c r="J14" s="2" t="s">
        <v>12</v>
      </c>
      <c r="K14" s="2" t="s">
        <v>13</v>
      </c>
      <c r="L14" s="2" t="s">
        <v>14</v>
      </c>
      <c r="M14" s="2"/>
      <c r="N14" s="2"/>
      <c r="O14" s="2"/>
      <c r="P14" s="2"/>
      <c r="Q14" s="2"/>
      <c r="R14" s="2"/>
      <c r="S14" s="2" t="s">
        <v>93</v>
      </c>
      <c r="T14" s="2" t="s">
        <v>94</v>
      </c>
      <c r="U14" s="10"/>
      <c r="V14" s="10"/>
      <c r="W14" s="10"/>
      <c r="X14" s="10"/>
      <c r="Y14" s="10"/>
      <c r="Z14" s="10"/>
      <c r="AA14" s="10"/>
      <c r="AB14" s="10"/>
      <c r="AC14" s="10"/>
      <c r="AD14" s="10"/>
      <c r="AE14" s="10"/>
      <c r="AF14" s="10" t="s">
        <v>33</v>
      </c>
      <c r="AG14" s="10"/>
      <c r="AH14" s="10"/>
      <c r="AI14" s="10" t="s">
        <v>36</v>
      </c>
      <c r="AJ14" s="10"/>
      <c r="AK14" s="10"/>
      <c r="AL14" s="10"/>
      <c r="AM14" s="10" t="s">
        <v>40</v>
      </c>
      <c r="AN14" s="10" t="s">
        <v>55</v>
      </c>
      <c r="AO14" s="10" t="s">
        <v>55</v>
      </c>
      <c r="AP14" s="11" t="s">
        <v>41</v>
      </c>
      <c r="AQ14" s="11"/>
      <c r="AR14" s="11" t="s">
        <v>43</v>
      </c>
      <c r="AS14" s="11" t="s">
        <v>90</v>
      </c>
      <c r="AT14" s="11" t="s">
        <v>44</v>
      </c>
      <c r="AU14" s="11"/>
      <c r="AV14" s="11"/>
      <c r="AW14" s="11"/>
      <c r="AX14" s="11"/>
      <c r="AY14" s="11"/>
      <c r="AZ14" s="11"/>
      <c r="BA14" s="11" t="s">
        <v>51</v>
      </c>
      <c r="BB14" s="11"/>
      <c r="BC14" s="11"/>
      <c r="BD14" s="11" t="s">
        <v>95</v>
      </c>
      <c r="BE14" s="11" t="s">
        <v>95</v>
      </c>
    </row>
    <row r="15" spans="1:58" x14ac:dyDescent="0.2">
      <c r="A15" s="1" t="s">
        <v>79</v>
      </c>
      <c r="B15" s="1" t="s">
        <v>80</v>
      </c>
      <c r="C15" s="2"/>
      <c r="D15" s="2" t="s">
        <v>6</v>
      </c>
      <c r="E15" s="2"/>
      <c r="F15" s="2"/>
      <c r="G15" s="2"/>
      <c r="H15" s="2"/>
      <c r="I15" s="2" t="s">
        <v>11</v>
      </c>
      <c r="J15" s="2" t="s">
        <v>12</v>
      </c>
      <c r="K15" s="2"/>
      <c r="L15" s="2"/>
      <c r="M15" s="2"/>
      <c r="N15" s="2"/>
      <c r="O15" s="2" t="s">
        <v>17</v>
      </c>
      <c r="P15" s="2"/>
      <c r="Q15" s="2"/>
      <c r="R15" s="2" t="s">
        <v>20</v>
      </c>
      <c r="S15" s="2" t="s">
        <v>96</v>
      </c>
      <c r="T15" s="2" t="s">
        <v>97</v>
      </c>
      <c r="U15" s="10"/>
      <c r="V15" s="10"/>
      <c r="W15" s="10"/>
      <c r="X15" s="10"/>
      <c r="Y15" s="10" t="s">
        <v>26</v>
      </c>
      <c r="Z15" s="10"/>
      <c r="AA15" s="10"/>
      <c r="AB15" s="10"/>
      <c r="AC15" s="10" t="s">
        <v>30</v>
      </c>
      <c r="AD15" s="10"/>
      <c r="AE15" s="10" t="s">
        <v>32</v>
      </c>
      <c r="AF15" s="10"/>
      <c r="AG15" s="10" t="s">
        <v>34</v>
      </c>
      <c r="AH15" s="10"/>
      <c r="AI15" s="10"/>
      <c r="AJ15" s="10" t="s">
        <v>37</v>
      </c>
      <c r="AK15" s="10"/>
      <c r="AL15" s="10"/>
      <c r="AM15" s="10"/>
      <c r="AN15" s="10" t="s">
        <v>53</v>
      </c>
      <c r="AO15" s="10" t="s">
        <v>53</v>
      </c>
      <c r="AP15" s="11"/>
      <c r="AQ15" s="11"/>
      <c r="AR15" s="11" t="s">
        <v>43</v>
      </c>
      <c r="AS15" s="11" t="s">
        <v>90</v>
      </c>
      <c r="AT15" s="11" t="s">
        <v>44</v>
      </c>
      <c r="AU15" s="11"/>
      <c r="AV15" s="11"/>
      <c r="AW15" s="11" t="s">
        <v>47</v>
      </c>
      <c r="AX15" s="11"/>
      <c r="AY15" s="11"/>
      <c r="AZ15" s="11" t="s">
        <v>50</v>
      </c>
      <c r="BA15" s="11"/>
      <c r="BB15" s="11"/>
      <c r="BC15" s="11"/>
      <c r="BD15" s="11" t="s">
        <v>53</v>
      </c>
      <c r="BE15" s="11" t="s">
        <v>98</v>
      </c>
    </row>
    <row r="16" spans="1:58" x14ac:dyDescent="0.2">
      <c r="A16" s="1" t="s">
        <v>81</v>
      </c>
      <c r="B16" s="1" t="s">
        <v>82</v>
      </c>
      <c r="C16" s="2"/>
      <c r="D16" s="2"/>
      <c r="E16" s="2"/>
      <c r="F16" s="2"/>
      <c r="G16" s="2" t="s">
        <v>9</v>
      </c>
      <c r="H16" s="2"/>
      <c r="I16" s="2"/>
      <c r="J16" s="2" t="s">
        <v>12</v>
      </c>
      <c r="K16" s="2"/>
      <c r="L16" s="2"/>
      <c r="M16" s="2"/>
      <c r="N16" s="2" t="s">
        <v>16</v>
      </c>
      <c r="O16" s="2" t="s">
        <v>17</v>
      </c>
      <c r="P16" s="2"/>
      <c r="Q16" s="2"/>
      <c r="R16" s="2" t="s">
        <v>20</v>
      </c>
      <c r="S16" s="2" t="s">
        <v>99</v>
      </c>
      <c r="T16" s="2"/>
      <c r="U16" s="10" t="s">
        <v>22</v>
      </c>
      <c r="V16" s="10" t="s">
        <v>23</v>
      </c>
      <c r="W16" s="10" t="s">
        <v>24</v>
      </c>
      <c r="X16" s="10"/>
      <c r="Y16" s="10"/>
      <c r="Z16" s="10"/>
      <c r="AA16" s="10"/>
      <c r="AB16" s="10"/>
      <c r="AC16" s="10"/>
      <c r="AD16" s="10" t="s">
        <v>31</v>
      </c>
      <c r="AE16" s="10"/>
      <c r="AF16" s="10"/>
      <c r="AG16" s="10"/>
      <c r="AH16" s="10"/>
      <c r="AI16" s="10"/>
      <c r="AJ16" s="10"/>
      <c r="AK16" s="10" t="s">
        <v>38</v>
      </c>
      <c r="AL16" s="10"/>
      <c r="AM16" s="10"/>
      <c r="AN16" s="10" t="s">
        <v>100</v>
      </c>
      <c r="AO16" s="10"/>
      <c r="AP16" s="11" t="s">
        <v>41</v>
      </c>
      <c r="AQ16" s="11" t="s">
        <v>42</v>
      </c>
      <c r="AR16" s="11"/>
      <c r="AS16" s="11"/>
      <c r="AT16" s="11" t="s">
        <v>44</v>
      </c>
      <c r="AU16" s="11"/>
      <c r="AV16" s="11"/>
      <c r="AW16" s="11"/>
      <c r="AX16" s="11"/>
      <c r="AY16" s="11"/>
      <c r="AZ16" s="11"/>
      <c r="BA16" s="11" t="s">
        <v>51</v>
      </c>
      <c r="BB16" s="11" t="s">
        <v>52</v>
      </c>
      <c r="BC16" s="11"/>
      <c r="BD16" s="11"/>
      <c r="BE16" s="11"/>
    </row>
    <row r="17" spans="1:57" x14ac:dyDescent="0.2">
      <c r="A17" s="1" t="s">
        <v>118</v>
      </c>
      <c r="B17" s="1" t="s">
        <v>101</v>
      </c>
      <c r="C17" s="2" t="s">
        <v>5</v>
      </c>
      <c r="D17" s="2" t="s">
        <v>6</v>
      </c>
      <c r="E17" s="2"/>
      <c r="F17" s="2" t="s">
        <v>8</v>
      </c>
      <c r="G17" s="2"/>
      <c r="H17" s="2"/>
      <c r="I17" s="2"/>
      <c r="J17" s="2" t="s">
        <v>12</v>
      </c>
      <c r="K17" s="2"/>
      <c r="L17" s="2" t="s">
        <v>14</v>
      </c>
      <c r="M17" s="2"/>
      <c r="N17" s="2"/>
      <c r="O17" s="2"/>
      <c r="P17" s="2"/>
      <c r="Q17" s="2"/>
      <c r="R17" s="2"/>
      <c r="S17" s="2" t="s">
        <v>116</v>
      </c>
      <c r="T17" s="2" t="s">
        <v>117</v>
      </c>
      <c r="U17" s="10" t="s">
        <v>22</v>
      </c>
      <c r="V17" s="10"/>
      <c r="W17" s="10"/>
      <c r="X17" s="10"/>
      <c r="Y17" s="10"/>
      <c r="Z17" s="10" t="s">
        <v>27</v>
      </c>
      <c r="AA17" s="10"/>
      <c r="AB17" s="10"/>
      <c r="AC17" s="10"/>
      <c r="AD17" s="10"/>
      <c r="AE17" s="10"/>
      <c r="AF17" s="10"/>
      <c r="AG17" s="10" t="s">
        <v>34</v>
      </c>
      <c r="AH17" s="10"/>
      <c r="AI17" s="10" t="s">
        <v>36</v>
      </c>
      <c r="AJ17" s="10"/>
      <c r="AK17" s="10"/>
      <c r="AL17" s="10"/>
      <c r="AM17" s="10" t="s">
        <v>40</v>
      </c>
      <c r="AN17" s="10" t="s">
        <v>88</v>
      </c>
      <c r="AO17" s="10" t="s">
        <v>88</v>
      </c>
      <c r="AP17" s="11"/>
      <c r="AQ17" s="11"/>
      <c r="AR17" s="11" t="s">
        <v>43</v>
      </c>
      <c r="AS17" s="11"/>
      <c r="AT17" s="11"/>
      <c r="AU17" s="11"/>
      <c r="AV17" s="11"/>
      <c r="AW17" s="11"/>
      <c r="AX17" s="11" t="s">
        <v>48</v>
      </c>
      <c r="AY17" s="11"/>
      <c r="AZ17" s="11" t="s">
        <v>50</v>
      </c>
      <c r="BA17" s="11"/>
      <c r="BB17" s="11" t="s">
        <v>52</v>
      </c>
      <c r="BC17" s="11" t="s">
        <v>85</v>
      </c>
      <c r="BD17" s="11"/>
      <c r="BE17" s="11"/>
    </row>
    <row r="18" spans="1:57" x14ac:dyDescent="0.2">
      <c r="A18" s="1" t="s">
        <v>102</v>
      </c>
      <c r="B18" s="1" t="s">
        <v>103</v>
      </c>
      <c r="C18" s="2" t="s">
        <v>5</v>
      </c>
      <c r="D18" s="2"/>
      <c r="E18" s="2"/>
      <c r="F18" s="2"/>
      <c r="G18" s="2"/>
      <c r="H18" s="2"/>
      <c r="I18" s="2"/>
      <c r="J18" s="2" t="s">
        <v>12</v>
      </c>
      <c r="K18" s="2" t="s">
        <v>13</v>
      </c>
      <c r="L18" s="2"/>
      <c r="M18" s="2"/>
      <c r="N18" s="2"/>
      <c r="O18" s="2" t="s">
        <v>17</v>
      </c>
      <c r="P18" s="2"/>
      <c r="Q18" s="2"/>
      <c r="R18" s="2" t="s">
        <v>20</v>
      </c>
      <c r="S18" s="2"/>
      <c r="T18" s="2"/>
      <c r="U18" s="10"/>
      <c r="V18" s="10" t="s">
        <v>23</v>
      </c>
      <c r="W18" s="10" t="s">
        <v>24</v>
      </c>
      <c r="X18" s="10"/>
      <c r="Y18" s="10"/>
      <c r="Z18" s="10" t="s">
        <v>27</v>
      </c>
      <c r="AA18" s="10"/>
      <c r="AB18" s="10"/>
      <c r="AC18" s="10"/>
      <c r="AD18" s="10" t="s">
        <v>31</v>
      </c>
      <c r="AE18" s="10"/>
      <c r="AF18" s="10"/>
      <c r="AG18" s="10"/>
      <c r="AH18" s="10"/>
      <c r="AI18" s="10"/>
      <c r="AJ18" s="10"/>
      <c r="AK18" s="10" t="s">
        <v>38</v>
      </c>
      <c r="AL18" s="10"/>
      <c r="AM18" s="10"/>
      <c r="AN18" s="10"/>
      <c r="AO18" s="10"/>
      <c r="AP18" s="11"/>
      <c r="AQ18" s="11" t="s">
        <v>42</v>
      </c>
      <c r="AR18" s="11"/>
      <c r="AS18" s="11" t="s">
        <v>90</v>
      </c>
      <c r="AT18" s="11" t="s">
        <v>44</v>
      </c>
      <c r="AU18" s="11"/>
      <c r="AV18" s="11"/>
      <c r="AW18" s="11"/>
      <c r="AX18" s="11"/>
      <c r="AY18" s="11"/>
      <c r="AZ18" s="11"/>
      <c r="BA18" s="11" t="s">
        <v>51</v>
      </c>
      <c r="BB18" s="11" t="s">
        <v>52</v>
      </c>
      <c r="BC18" s="11"/>
      <c r="BD18" s="11"/>
      <c r="BE18" s="11"/>
    </row>
    <row r="19" spans="1:57" x14ac:dyDescent="0.2">
      <c r="A19" s="1"/>
      <c r="B19" s="1"/>
      <c r="C19" s="2"/>
      <c r="D19" s="2"/>
      <c r="E19" s="2"/>
      <c r="F19" s="2"/>
      <c r="G19" s="2"/>
      <c r="H19" s="2"/>
      <c r="I19" s="2"/>
      <c r="J19" s="2"/>
      <c r="K19" s="2"/>
      <c r="L19" s="2"/>
      <c r="M19" s="2"/>
      <c r="N19" s="2"/>
      <c r="O19" s="2"/>
      <c r="P19" s="2"/>
      <c r="Q19" s="2"/>
      <c r="R19" s="2"/>
      <c r="S19" s="2"/>
      <c r="T19" s="2"/>
      <c r="U19" s="10"/>
      <c r="V19" s="10"/>
      <c r="W19" s="10"/>
      <c r="X19" s="10"/>
      <c r="Y19" s="10"/>
      <c r="Z19" s="10"/>
      <c r="AA19" s="10"/>
      <c r="AB19" s="10"/>
      <c r="AC19" s="10"/>
      <c r="AD19" s="10"/>
      <c r="AE19" s="10"/>
      <c r="AF19" s="10"/>
      <c r="AG19" s="10"/>
      <c r="AH19" s="10"/>
      <c r="AI19" s="10"/>
      <c r="AJ19" s="10"/>
      <c r="AK19" s="10"/>
      <c r="AL19" s="10"/>
      <c r="AM19" s="10"/>
      <c r="AN19" s="10"/>
      <c r="AO19" s="10"/>
      <c r="AP19" s="11"/>
      <c r="AQ19" s="11"/>
      <c r="AR19" s="11"/>
      <c r="AS19" s="11"/>
      <c r="AT19" s="11"/>
      <c r="AU19" s="11"/>
      <c r="AV19" s="11"/>
      <c r="AW19" s="11"/>
      <c r="AX19" s="11"/>
      <c r="AY19" s="11"/>
      <c r="AZ19" s="11"/>
      <c r="BA19" s="11"/>
      <c r="BB19" s="11"/>
      <c r="BC19" s="11"/>
      <c r="BD19" s="11"/>
      <c r="BE19" s="11"/>
    </row>
    <row r="20" spans="1:57" x14ac:dyDescent="0.2">
      <c r="A20" s="1"/>
      <c r="B20" s="1"/>
      <c r="C20" s="2"/>
      <c r="D20" s="2"/>
      <c r="E20" s="2"/>
      <c r="F20" s="2"/>
      <c r="G20" s="2"/>
      <c r="H20" s="2"/>
      <c r="I20" s="2"/>
      <c r="J20" s="2"/>
      <c r="K20" s="2"/>
      <c r="L20" s="2"/>
      <c r="M20" s="2"/>
      <c r="N20" s="2"/>
      <c r="O20" s="2"/>
      <c r="P20" s="2"/>
      <c r="Q20" s="2"/>
      <c r="R20" s="2"/>
      <c r="S20" s="2"/>
      <c r="T20" s="2"/>
      <c r="U20" s="10"/>
      <c r="V20" s="10"/>
      <c r="W20" s="10"/>
      <c r="X20" s="10"/>
      <c r="Y20" s="10"/>
      <c r="Z20" s="10"/>
      <c r="AA20" s="10"/>
      <c r="AB20" s="10"/>
      <c r="AC20" s="10"/>
      <c r="AD20" s="10"/>
      <c r="AE20" s="10"/>
      <c r="AF20" s="10"/>
      <c r="AG20" s="10"/>
      <c r="AH20" s="10"/>
      <c r="AI20" s="10"/>
      <c r="AJ20" s="10"/>
      <c r="AK20" s="10"/>
      <c r="AL20" s="10"/>
      <c r="AM20" s="10"/>
      <c r="AN20" s="10"/>
      <c r="AO20" s="10"/>
      <c r="AP20" s="11"/>
      <c r="AQ20" s="11"/>
      <c r="AR20" s="11"/>
      <c r="AS20" s="11"/>
      <c r="AT20" s="11"/>
      <c r="AU20" s="11"/>
      <c r="AV20" s="11"/>
      <c r="AW20" s="11"/>
      <c r="AX20" s="11"/>
      <c r="AY20" s="11"/>
      <c r="AZ20" s="11"/>
      <c r="BA20" s="11"/>
      <c r="BB20" s="11"/>
      <c r="BC20" s="11"/>
      <c r="BD20" s="11"/>
      <c r="BE20" s="11"/>
    </row>
    <row r="21" spans="1:57" s="7" customFormat="1" x14ac:dyDescent="0.2">
      <c r="A21" s="4" t="s">
        <v>106</v>
      </c>
      <c r="B21" s="4"/>
      <c r="C21" s="6">
        <f>COUNTIF(C3:C20,"Outreach: develop and recruitment &amp; retention plan")</f>
        <v>8</v>
      </c>
      <c r="D21" s="6">
        <f>COUNTIF(D3:D20,"Outreach: identify gaps in distribution and outreach lists")</f>
        <v>4</v>
      </c>
      <c r="E21" s="6">
        <f>COUNTIF(E3:E20,"Outreach: assess the regions, communities, and audiences that current members represent")</f>
        <v>4</v>
      </c>
      <c r="F21" s="6">
        <f>COUNTIF(F3:F20,"Outreach: diversity outreach")</f>
        <v>4</v>
      </c>
      <c r="G21" s="6">
        <f>COUNTIF(G3:G20,"Outreach: recruit from regions that are disadvantaged or underrepresented")</f>
        <v>8</v>
      </c>
      <c r="H21" s="6">
        <f>COUNTIF(H3:H20,"Outreach: offer annual opportunity to promote/summarize DEI commitments &amp; activities")</f>
        <v>1</v>
      </c>
      <c r="I21" s="6">
        <f>COUNTIF(I3:I20,"Outreach: engage the public through roadshows, town halls, and/or listening sessions")</f>
        <v>4</v>
      </c>
      <c r="J21" s="6">
        <f>COUNTIF(J3:J20,"Relationship building: build relationships with organizations outside of traditional CPUC parties")</f>
        <v>12</v>
      </c>
      <c r="K21" s="6">
        <f>COUNTIF(K3:K20,"Relationship building: engage with contractors who work with underrepresented customers")</f>
        <v>6</v>
      </c>
      <c r="L21" s="6">
        <f>COUNTIF(L3:L20,"Relationship building: reach out to the Diverse Business Enterprise firms")</f>
        <v>5</v>
      </c>
      <c r="M21" s="6">
        <f>COUNTIF(M3:M20,"Public engagement: allow for sufficient public comment")</f>
        <v>1</v>
      </c>
      <c r="N21" s="6">
        <f>COUNTIF(N3:N20,"Public engagement: Reduce jargon to make meetings more accessible")</f>
        <v>2</v>
      </c>
      <c r="O21" s="6">
        <f>COUNTIF(O3:O20,"Public engagement: rethink public engagement more broadly (ie. Be more open to and transparent about public comment)")</f>
        <v>6</v>
      </c>
      <c r="P21" s="6">
        <f>COUNTIF(P3:P20,"Public engagement: offer support meetings (e.g., to provide additional context, to let people of certain demographics connect)")</f>
        <v>3</v>
      </c>
      <c r="Q21" s="6">
        <f>COUNTIF(Q3:Q20,"Public engagement: Change power dynamics so everyone has a voice, and community members do not feel dominated or outnumbered")</f>
        <v>2</v>
      </c>
      <c r="R21" s="6">
        <f>COUNTIF(R3:R20,"Public engagement: Provide information and discussion of energy programs as they impact low-income communities")</f>
        <v>5</v>
      </c>
      <c r="S21" s="6"/>
      <c r="T21" s="6"/>
      <c r="U21" s="12">
        <f>COUNTIF(U3:U20,"Meeting accessibility: Offer virtual meeting option")</f>
        <v>9</v>
      </c>
      <c r="V21" s="12">
        <f>COUNTIF(V3:V20,"Meeting accessibility: Adopt strategies for disability justice")</f>
        <v>3</v>
      </c>
      <c r="W21" s="12">
        <f>COUNTIF(W3:W20,"Meeting accessibility: Foster strategies to help prospective Members with language barriers")</f>
        <v>3</v>
      </c>
      <c r="X21" s="12">
        <f>COUNTIF(X3:X20,"Meeting accessibility: Host some meetings outside major cities")</f>
        <v>3</v>
      </c>
      <c r="Y21" s="12">
        <f>COUNTIF(Y3:Y20,"Meeting accessibility: Make meeting times flexible or in evenings")</f>
        <v>2</v>
      </c>
      <c r="Z21" s="12">
        <f>COUNTIF(Z3:Z20,"Facilitation DEI support: Hire a consultant to either participate in meetings or analyze any proposed policies, reports, findings")</f>
        <v>6</v>
      </c>
      <c r="AA21" s="12">
        <f>COUNTIF(AA3:AA20,"Facilitation DEI support: Alternate facilitation role among CAEECC Members")</f>
        <v>0</v>
      </c>
      <c r="AB21" s="12">
        <f>COUNTIF(AB3:AB20,"Facilitation DEI support: Use a co-facilitator to read the room and monitor chat")</f>
        <v>4</v>
      </c>
      <c r="AC21" s="12">
        <f>COUNTIF(AC3:AC20,"Facilitation DEI support: Leverage personality test results to improve engagement with all Members")</f>
        <v>1</v>
      </c>
      <c r="AD21" s="12">
        <f>COUNTIF(AD3:AD20,"Facilitation DEI support: Require racial equity competency for CPUC representatives and Facilitators")</f>
        <v>3</v>
      </c>
      <c r="AE21" s="12">
        <f>COUNTIF(AE3:AE20,"Facilitation DEI support: Include DEI norms/groundrules slide in every meeting")</f>
        <v>3</v>
      </c>
      <c r="AF21" s="12">
        <f>COUNTIF(AF3:AF20,"Facilitation DEI support: Avoid tokenism")</f>
        <v>5</v>
      </c>
      <c r="AG21" s="12">
        <f>COUNTIF(AG3:AG20,"Facilitation best practices: Pilot different strategies to invite underrepresented and quiet voices to speak up")</f>
        <v>5</v>
      </c>
      <c r="AH21" s="12">
        <f>COUNTIF(AH3:AH20,"Facilitation best practices: Ensure facilitation approach focuses on inclusion, positivity, and seeking consensus")</f>
        <v>3</v>
      </c>
      <c r="AI21" s="12">
        <f>COUNTIF(AI3:AI20,"Facilitation best practices: Provide ample time for processing information and multiple strategies for gathering input")</f>
        <v>6</v>
      </c>
      <c r="AJ21" s="12">
        <f>COUNTIF(AJ3:AJ20,"Facilitation best practices: Make inclusivity a goal of every meeting - and review each meeting to confirm goal was met")</f>
        <v>4</v>
      </c>
      <c r="AK21" s="12">
        <f>COUNTIF(AK3:AK20,"Facilitation best practices: Build more time into agenda for disagreement, discussion, and quick energizing exercises")</f>
        <v>7</v>
      </c>
      <c r="AL21" s="12">
        <f>COUNTIF(AL3:AL20,"Facilitation best practices: Strong enforcement (or expectation?) of video groundrule (esp for DEI conversations)")</f>
        <v>0</v>
      </c>
      <c r="AM21" s="12">
        <f>COUNTIF(AM3:AM20,"Facilitation best practices: Conduct baseline DEI survey on Members &amp; Public perception of current Full CAEECC meetings")</f>
        <v>5</v>
      </c>
      <c r="AN21" s="12"/>
      <c r="AO21" s="12"/>
      <c r="AP21" s="13">
        <f>COUNTIF(AP3:AP20,"Application phase: Energy Efficiency policy training for applicants")</f>
        <v>6</v>
      </c>
      <c r="AQ21" s="13">
        <f>COUNTIF(AQ3:AQ20,"Application phase: Stated Commitment (request applicants demonstrate a commitment to diversity, equity, inclusion, and/or environmental justice)")</f>
        <v>6</v>
      </c>
      <c r="AR21" s="13">
        <f>COUNTIF(AR3:AR20,"Application phase: Willingness for Competency Building (applicants demonstrate a willingness to seek continued guidance related to DEIJ and EE)")</f>
        <v>8</v>
      </c>
      <c r="AS21" s="13">
        <f>COUNTIF(AS3:AS20,"Application phase: Representation and Executive Sponsorship: ")</f>
        <v>3</v>
      </c>
      <c r="AT21" s="13">
        <f>COUNTIF(AT3:AT20,"Orientation: Provide EE and DEI primers (DEI competency/training, EE glossary, CAEECC DEI glossary, EE crash course/workshop, EE Policy Basics Handout)")</f>
        <v>10</v>
      </c>
      <c r="AU21" s="13">
        <f>COUNTIF(AU3:AU20,"During membership: Anonymous survey to evaluate Members' current DEI competency")</f>
        <v>2</v>
      </c>
      <c r="AV21" s="13">
        <f>COUNTIF(AV3:AV20,"During membership: DEI consultant to conduct an education and training needs assessment")</f>
        <v>3</v>
      </c>
      <c r="AW21" s="13">
        <f>COUNTIF(AW3:AW20,"During membership: Trainings and refreshers led by underrepresented communities")</f>
        <v>5</v>
      </c>
      <c r="AX21" s="13">
        <f>COUNTIF(AX3:AX20,"During membership: Provide DEI competency/training for the Facilitation Team")</f>
        <v>3</v>
      </c>
      <c r="AY21" s="13">
        <f>COUNTIF(AY3:AY20,"During membership: Select representatives from CDEI WG to participate in the DEI Competency Activities to adopt continuity")</f>
        <v>1</v>
      </c>
      <c r="AZ21" s="13">
        <f>COUNTIF(AZ3:AZ20,"During membership: Offer DEI competency refreshers at set points during the year")</f>
        <v>3</v>
      </c>
      <c r="BA21" s="13">
        <f>COUNTIF(BA3:BA20,"During membership: Provide methodology for Members to evaluate their organization’s DEI activities and commitments (internal and external)")</f>
        <v>3</v>
      </c>
      <c r="BB21" s="13">
        <f>COUNTIF(BB3:BB20,"During membership: Develop and adopt a DEI Lens to utilize for decision-making and planning of CAEECC and CPUC strategies")</f>
        <v>9</v>
      </c>
      <c r="BC21" s="13">
        <f>COUNTIF(BC3:BC20,"During membership: Ensure there is always, at minimum, one Member whose core organizational purpose is advocating for DEIJ within the energy sector")</f>
        <v>5</v>
      </c>
      <c r="BD21" s="13"/>
      <c r="BE21" s="13"/>
    </row>
    <row r="22" spans="1:57" x14ac:dyDescent="0.2">
      <c r="C22" t="s">
        <v>107</v>
      </c>
      <c r="D22">
        <f>MIN(C20:T21)</f>
        <v>1</v>
      </c>
      <c r="U22" t="s">
        <v>107</v>
      </c>
      <c r="V22">
        <f>MIN(U20:AL21)</f>
        <v>0</v>
      </c>
      <c r="AP22" t="s">
        <v>107</v>
      </c>
      <c r="AQ22">
        <f>MIN(AP20:BG21)</f>
        <v>1</v>
      </c>
    </row>
    <row r="23" spans="1:57" x14ac:dyDescent="0.2">
      <c r="C23" t="s">
        <v>108</v>
      </c>
      <c r="D23">
        <f>MAX(C21:R21)</f>
        <v>12</v>
      </c>
      <c r="U23" t="s">
        <v>108</v>
      </c>
      <c r="V23">
        <f>MAX(U21:AJ21)</f>
        <v>9</v>
      </c>
      <c r="AP23" s="20" t="s">
        <v>108</v>
      </c>
      <c r="AQ23">
        <f>MAX(AP21:BE21)</f>
        <v>10</v>
      </c>
    </row>
    <row r="24" spans="1:57" x14ac:dyDescent="0.2">
      <c r="AP24" s="21"/>
    </row>
    <row r="25" spans="1:57" x14ac:dyDescent="0.2">
      <c r="A25" t="s">
        <v>119</v>
      </c>
    </row>
  </sheetData>
  <mergeCells count="3">
    <mergeCell ref="C1:R1"/>
    <mergeCell ref="U1:AM1"/>
    <mergeCell ref="AP1:B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0671A-68F7-1149-B0A6-FADEAAFE436C}">
  <dimension ref="A1:D50"/>
  <sheetViews>
    <sheetView workbookViewId="0">
      <selection activeCell="C1" sqref="C1"/>
    </sheetView>
  </sheetViews>
  <sheetFormatPr baseColWidth="10" defaultRowHeight="15" x14ac:dyDescent="0.2"/>
  <cols>
    <col min="1" max="1" width="5.83203125" customWidth="1"/>
    <col min="2" max="2" width="14.83203125" style="5" customWidth="1"/>
    <col min="3" max="3" width="68.5" customWidth="1"/>
  </cols>
  <sheetData>
    <row r="1" spans="1:4" ht="40" x14ac:dyDescent="0.25">
      <c r="A1" s="22" t="s">
        <v>110</v>
      </c>
      <c r="B1" s="22" t="s">
        <v>112</v>
      </c>
      <c r="C1" s="22" t="s">
        <v>111</v>
      </c>
      <c r="D1" s="23" t="s">
        <v>109</v>
      </c>
    </row>
    <row r="2" spans="1:4" ht="31" x14ac:dyDescent="0.2">
      <c r="A2" s="15">
        <v>1</v>
      </c>
      <c r="B2" s="3" t="s">
        <v>114</v>
      </c>
      <c r="C2" s="15" t="s">
        <v>12</v>
      </c>
      <c r="D2" s="15">
        <v>11</v>
      </c>
    </row>
    <row r="3" spans="1:4" ht="31" x14ac:dyDescent="0.2">
      <c r="A3" s="15">
        <f>1+A2</f>
        <v>2</v>
      </c>
      <c r="B3" s="3" t="s">
        <v>114</v>
      </c>
      <c r="C3" s="15" t="s">
        <v>9</v>
      </c>
      <c r="D3" s="15">
        <v>8</v>
      </c>
    </row>
    <row r="4" spans="1:4" ht="31" x14ac:dyDescent="0.2">
      <c r="A4" s="15">
        <f t="shared" ref="A4:A17" si="0">1+A3</f>
        <v>3</v>
      </c>
      <c r="B4" s="3" t="s">
        <v>114</v>
      </c>
      <c r="C4" s="15" t="s">
        <v>5</v>
      </c>
      <c r="D4" s="15">
        <v>7</v>
      </c>
    </row>
    <row r="5" spans="1:4" ht="31" x14ac:dyDescent="0.2">
      <c r="A5" s="15">
        <f t="shared" si="0"/>
        <v>4</v>
      </c>
      <c r="B5" s="3" t="s">
        <v>114</v>
      </c>
      <c r="C5" s="15" t="s">
        <v>13</v>
      </c>
      <c r="D5" s="15">
        <v>6</v>
      </c>
    </row>
    <row r="6" spans="1:4" ht="31" x14ac:dyDescent="0.2">
      <c r="A6" s="15">
        <f t="shared" si="0"/>
        <v>5</v>
      </c>
      <c r="B6" s="3" t="s">
        <v>114</v>
      </c>
      <c r="C6" s="15" t="s">
        <v>17</v>
      </c>
      <c r="D6" s="15">
        <v>6</v>
      </c>
    </row>
    <row r="7" spans="1:4" ht="31" x14ac:dyDescent="0.2">
      <c r="A7" s="3">
        <f t="shared" si="0"/>
        <v>6</v>
      </c>
      <c r="B7" s="3" t="s">
        <v>114</v>
      </c>
      <c r="C7" s="3" t="s">
        <v>20</v>
      </c>
      <c r="D7" s="3">
        <v>5</v>
      </c>
    </row>
    <row r="8" spans="1:4" ht="31" x14ac:dyDescent="0.2">
      <c r="A8" s="3">
        <f t="shared" si="0"/>
        <v>7</v>
      </c>
      <c r="B8" s="3" t="s">
        <v>114</v>
      </c>
      <c r="C8" s="3" t="s">
        <v>14</v>
      </c>
      <c r="D8" s="3">
        <v>4</v>
      </c>
    </row>
    <row r="9" spans="1:4" ht="31" x14ac:dyDescent="0.2">
      <c r="A9" s="3">
        <f t="shared" si="0"/>
        <v>8</v>
      </c>
      <c r="B9" s="3" t="s">
        <v>114</v>
      </c>
      <c r="C9" s="3" t="s">
        <v>11</v>
      </c>
      <c r="D9" s="3">
        <v>4</v>
      </c>
    </row>
    <row r="10" spans="1:4" ht="31" x14ac:dyDescent="0.2">
      <c r="A10" s="3">
        <f t="shared" si="0"/>
        <v>9</v>
      </c>
      <c r="B10" s="3" t="s">
        <v>114</v>
      </c>
      <c r="C10" s="3" t="s">
        <v>7</v>
      </c>
      <c r="D10" s="3">
        <v>4</v>
      </c>
    </row>
    <row r="11" spans="1:4" ht="31" x14ac:dyDescent="0.2">
      <c r="A11" s="3">
        <f t="shared" si="0"/>
        <v>10</v>
      </c>
      <c r="B11" s="3" t="s">
        <v>114</v>
      </c>
      <c r="C11" s="3" t="s">
        <v>18</v>
      </c>
      <c r="D11" s="3">
        <v>3</v>
      </c>
    </row>
    <row r="12" spans="1:4" ht="31" x14ac:dyDescent="0.2">
      <c r="A12" s="3">
        <f t="shared" si="0"/>
        <v>11</v>
      </c>
      <c r="B12" s="3" t="s">
        <v>114</v>
      </c>
      <c r="C12" s="3" t="s">
        <v>6</v>
      </c>
      <c r="D12" s="3">
        <v>3</v>
      </c>
    </row>
    <row r="13" spans="1:4" ht="31" x14ac:dyDescent="0.2">
      <c r="A13" s="3">
        <f t="shared" si="0"/>
        <v>12</v>
      </c>
      <c r="B13" s="3" t="s">
        <v>114</v>
      </c>
      <c r="C13" s="3" t="s">
        <v>8</v>
      </c>
      <c r="D13" s="3">
        <v>3</v>
      </c>
    </row>
    <row r="14" spans="1:4" ht="31" x14ac:dyDescent="0.2">
      <c r="A14" s="3">
        <f t="shared" si="0"/>
        <v>13</v>
      </c>
      <c r="B14" s="3" t="s">
        <v>114</v>
      </c>
      <c r="C14" s="3" t="s">
        <v>16</v>
      </c>
      <c r="D14" s="3">
        <v>2</v>
      </c>
    </row>
    <row r="15" spans="1:4" ht="31" x14ac:dyDescent="0.2">
      <c r="A15" s="3">
        <f t="shared" si="0"/>
        <v>14</v>
      </c>
      <c r="B15" s="3" t="s">
        <v>114</v>
      </c>
      <c r="C15" s="3" t="s">
        <v>19</v>
      </c>
      <c r="D15" s="3">
        <v>2</v>
      </c>
    </row>
    <row r="16" spans="1:4" ht="31" x14ac:dyDescent="0.2">
      <c r="A16" s="3">
        <f t="shared" si="0"/>
        <v>15</v>
      </c>
      <c r="B16" s="3" t="s">
        <v>114</v>
      </c>
      <c r="C16" s="3" t="s">
        <v>15</v>
      </c>
      <c r="D16" s="3">
        <v>1</v>
      </c>
    </row>
    <row r="17" spans="1:4" ht="31" x14ac:dyDescent="0.2">
      <c r="A17" s="3">
        <f t="shared" si="0"/>
        <v>16</v>
      </c>
      <c r="B17" s="3" t="s">
        <v>114</v>
      </c>
      <c r="C17" s="3" t="s">
        <v>10</v>
      </c>
      <c r="D17" s="3">
        <v>1</v>
      </c>
    </row>
    <row r="18" spans="1:4" ht="16" x14ac:dyDescent="0.2">
      <c r="A18" s="16">
        <v>1</v>
      </c>
      <c r="B18" s="8" t="s">
        <v>113</v>
      </c>
      <c r="C18" s="16" t="s">
        <v>22</v>
      </c>
      <c r="D18" s="16">
        <v>8</v>
      </c>
    </row>
    <row r="19" spans="1:4" ht="31" x14ac:dyDescent="0.2">
      <c r="A19" s="16">
        <f>1+A18</f>
        <v>2</v>
      </c>
      <c r="B19" s="8" t="s">
        <v>113</v>
      </c>
      <c r="C19" s="16" t="s">
        <v>38</v>
      </c>
      <c r="D19" s="16">
        <v>7</v>
      </c>
    </row>
    <row r="20" spans="1:4" ht="31" x14ac:dyDescent="0.2">
      <c r="A20" s="16">
        <f t="shared" ref="A20:A36" si="1">1+A19</f>
        <v>3</v>
      </c>
      <c r="B20" s="8" t="s">
        <v>113</v>
      </c>
      <c r="C20" s="16" t="s">
        <v>27</v>
      </c>
      <c r="D20" s="16">
        <v>5</v>
      </c>
    </row>
    <row r="21" spans="1:4" ht="16" x14ac:dyDescent="0.2">
      <c r="A21" s="16">
        <f t="shared" si="1"/>
        <v>4</v>
      </c>
      <c r="B21" s="8" t="s">
        <v>113</v>
      </c>
      <c r="C21" s="16" t="s">
        <v>33</v>
      </c>
      <c r="D21" s="16">
        <v>5</v>
      </c>
    </row>
    <row r="22" spans="1:4" ht="31" x14ac:dyDescent="0.2">
      <c r="A22" s="16">
        <f t="shared" si="1"/>
        <v>5</v>
      </c>
      <c r="B22" s="8" t="s">
        <v>113</v>
      </c>
      <c r="C22" s="16" t="s">
        <v>36</v>
      </c>
      <c r="D22" s="16">
        <v>5</v>
      </c>
    </row>
    <row r="23" spans="1:4" ht="16" x14ac:dyDescent="0.2">
      <c r="A23" s="8">
        <f t="shared" si="1"/>
        <v>6</v>
      </c>
      <c r="B23" s="8" t="s">
        <v>113</v>
      </c>
      <c r="C23" s="8" t="s">
        <v>29</v>
      </c>
      <c r="D23" s="8">
        <v>4</v>
      </c>
    </row>
    <row r="24" spans="1:4" ht="31" x14ac:dyDescent="0.2">
      <c r="A24" s="8">
        <f t="shared" si="1"/>
        <v>7</v>
      </c>
      <c r="B24" s="8" t="s">
        <v>113</v>
      </c>
      <c r="C24" s="8" t="s">
        <v>34</v>
      </c>
      <c r="D24" s="8">
        <v>4</v>
      </c>
    </row>
    <row r="25" spans="1:4" ht="31" x14ac:dyDescent="0.2">
      <c r="A25" s="8">
        <f t="shared" si="1"/>
        <v>8</v>
      </c>
      <c r="B25" s="8" t="s">
        <v>113</v>
      </c>
      <c r="C25" s="8" t="s">
        <v>37</v>
      </c>
      <c r="D25" s="8">
        <v>4</v>
      </c>
    </row>
    <row r="26" spans="1:4" ht="31" x14ac:dyDescent="0.2">
      <c r="A26" s="8">
        <f t="shared" si="1"/>
        <v>9</v>
      </c>
      <c r="B26" s="8" t="s">
        <v>113</v>
      </c>
      <c r="C26" s="8" t="s">
        <v>40</v>
      </c>
      <c r="D26" s="8">
        <v>4</v>
      </c>
    </row>
    <row r="27" spans="1:4" ht="16" x14ac:dyDescent="0.2">
      <c r="A27" s="8">
        <f t="shared" si="1"/>
        <v>10</v>
      </c>
      <c r="B27" s="8" t="s">
        <v>113</v>
      </c>
      <c r="C27" s="8" t="s">
        <v>23</v>
      </c>
      <c r="D27" s="8">
        <v>3</v>
      </c>
    </row>
    <row r="28" spans="1:4" ht="31" x14ac:dyDescent="0.2">
      <c r="A28" s="8">
        <f t="shared" si="1"/>
        <v>11</v>
      </c>
      <c r="B28" s="8" t="s">
        <v>113</v>
      </c>
      <c r="C28" s="8" t="s">
        <v>24</v>
      </c>
      <c r="D28" s="8">
        <v>3</v>
      </c>
    </row>
    <row r="29" spans="1:4" ht="16" x14ac:dyDescent="0.2">
      <c r="A29" s="8">
        <f t="shared" si="1"/>
        <v>12</v>
      </c>
      <c r="B29" s="8" t="s">
        <v>113</v>
      </c>
      <c r="C29" s="8" t="s">
        <v>25</v>
      </c>
      <c r="D29" s="8">
        <v>3</v>
      </c>
    </row>
    <row r="30" spans="1:4" ht="31" x14ac:dyDescent="0.2">
      <c r="A30" s="8">
        <f t="shared" si="1"/>
        <v>13</v>
      </c>
      <c r="B30" s="8" t="s">
        <v>113</v>
      </c>
      <c r="C30" s="8" t="s">
        <v>31</v>
      </c>
      <c r="D30" s="8">
        <v>3</v>
      </c>
    </row>
    <row r="31" spans="1:4" ht="16" x14ac:dyDescent="0.2">
      <c r="A31" s="8">
        <f t="shared" si="1"/>
        <v>14</v>
      </c>
      <c r="B31" s="8" t="s">
        <v>113</v>
      </c>
      <c r="C31" s="8" t="s">
        <v>32</v>
      </c>
      <c r="D31" s="8">
        <v>3</v>
      </c>
    </row>
    <row r="32" spans="1:4" ht="31" x14ac:dyDescent="0.2">
      <c r="A32" s="8">
        <f t="shared" si="1"/>
        <v>15</v>
      </c>
      <c r="B32" s="8" t="s">
        <v>113</v>
      </c>
      <c r="C32" s="8" t="s">
        <v>35</v>
      </c>
      <c r="D32" s="8">
        <v>3</v>
      </c>
    </row>
    <row r="33" spans="1:4" ht="16" x14ac:dyDescent="0.2">
      <c r="A33" s="8">
        <f t="shared" si="1"/>
        <v>16</v>
      </c>
      <c r="B33" s="8" t="s">
        <v>113</v>
      </c>
      <c r="C33" s="8" t="s">
        <v>26</v>
      </c>
      <c r="D33" s="8">
        <v>2</v>
      </c>
    </row>
    <row r="34" spans="1:4" ht="31" x14ac:dyDescent="0.2">
      <c r="A34" s="8">
        <f t="shared" si="1"/>
        <v>17</v>
      </c>
      <c r="B34" s="8" t="s">
        <v>113</v>
      </c>
      <c r="C34" s="8" t="s">
        <v>30</v>
      </c>
      <c r="D34" s="8">
        <v>1</v>
      </c>
    </row>
    <row r="35" spans="1:4" ht="16" x14ac:dyDescent="0.2">
      <c r="A35" s="8">
        <f t="shared" si="1"/>
        <v>18</v>
      </c>
      <c r="B35" s="8" t="s">
        <v>113</v>
      </c>
      <c r="C35" s="8" t="s">
        <v>28</v>
      </c>
      <c r="D35" s="8">
        <v>0</v>
      </c>
    </row>
    <row r="36" spans="1:4" ht="31" x14ac:dyDescent="0.2">
      <c r="A36" s="8">
        <f t="shared" si="1"/>
        <v>19</v>
      </c>
      <c r="B36" s="8" t="s">
        <v>113</v>
      </c>
      <c r="C36" s="8" t="s">
        <v>39</v>
      </c>
      <c r="D36" s="8">
        <v>0</v>
      </c>
    </row>
    <row r="37" spans="1:4" ht="46" x14ac:dyDescent="0.2">
      <c r="A37" s="17">
        <v>1</v>
      </c>
      <c r="B37" s="9" t="s">
        <v>115</v>
      </c>
      <c r="C37" s="17" t="s">
        <v>44</v>
      </c>
      <c r="D37" s="17">
        <v>10</v>
      </c>
    </row>
    <row r="38" spans="1:4" ht="31" x14ac:dyDescent="0.2">
      <c r="A38" s="17">
        <f>1+A37</f>
        <v>2</v>
      </c>
      <c r="B38" s="9" t="s">
        <v>115</v>
      </c>
      <c r="C38" s="17" t="s">
        <v>52</v>
      </c>
      <c r="D38" s="17">
        <v>8</v>
      </c>
    </row>
    <row r="39" spans="1:4" ht="46" x14ac:dyDescent="0.2">
      <c r="A39" s="17">
        <f t="shared" ref="A39:A50" si="2">1+A38</f>
        <v>3</v>
      </c>
      <c r="B39" s="9" t="s">
        <v>115</v>
      </c>
      <c r="C39" s="17" t="s">
        <v>43</v>
      </c>
      <c r="D39" s="17">
        <v>7</v>
      </c>
    </row>
    <row r="40" spans="1:4" ht="31" x14ac:dyDescent="0.2">
      <c r="A40" s="17">
        <f t="shared" si="2"/>
        <v>4</v>
      </c>
      <c r="B40" s="9" t="s">
        <v>115</v>
      </c>
      <c r="C40" s="17" t="s">
        <v>41</v>
      </c>
      <c r="D40" s="17">
        <v>6</v>
      </c>
    </row>
    <row r="41" spans="1:4" ht="31" x14ac:dyDescent="0.2">
      <c r="A41" s="17">
        <f t="shared" si="2"/>
        <v>5</v>
      </c>
      <c r="B41" s="9" t="s">
        <v>115</v>
      </c>
      <c r="C41" s="17" t="s">
        <v>42</v>
      </c>
      <c r="D41" s="17">
        <v>6</v>
      </c>
    </row>
    <row r="42" spans="1:4" ht="31" x14ac:dyDescent="0.2">
      <c r="A42" s="9">
        <f t="shared" si="2"/>
        <v>6</v>
      </c>
      <c r="B42" s="9" t="s">
        <v>115</v>
      </c>
      <c r="C42" s="9" t="s">
        <v>47</v>
      </c>
      <c r="D42" s="9">
        <v>5</v>
      </c>
    </row>
    <row r="43" spans="1:4" ht="31" x14ac:dyDescent="0.2">
      <c r="A43" s="9">
        <f t="shared" si="2"/>
        <v>7</v>
      </c>
      <c r="B43" s="9" t="s">
        <v>115</v>
      </c>
      <c r="C43" s="9" t="s">
        <v>85</v>
      </c>
      <c r="D43" s="9">
        <v>4</v>
      </c>
    </row>
    <row r="44" spans="1:4" ht="31" x14ac:dyDescent="0.2">
      <c r="A44" s="9">
        <f t="shared" si="2"/>
        <v>8</v>
      </c>
      <c r="B44" s="9" t="s">
        <v>115</v>
      </c>
      <c r="C44" s="9" t="s">
        <v>64</v>
      </c>
      <c r="D44" s="9">
        <v>3</v>
      </c>
    </row>
    <row r="45" spans="1:4" ht="31" x14ac:dyDescent="0.2">
      <c r="A45" s="9">
        <f t="shared" si="2"/>
        <v>9</v>
      </c>
      <c r="B45" s="9" t="s">
        <v>115</v>
      </c>
      <c r="C45" s="9" t="s">
        <v>46</v>
      </c>
      <c r="D45" s="9">
        <v>3</v>
      </c>
    </row>
    <row r="46" spans="1:4" ht="31" x14ac:dyDescent="0.2">
      <c r="A46" s="9">
        <f t="shared" si="2"/>
        <v>10</v>
      </c>
      <c r="B46" s="9" t="s">
        <v>115</v>
      </c>
      <c r="C46" s="9" t="s">
        <v>51</v>
      </c>
      <c r="D46" s="9">
        <v>3</v>
      </c>
    </row>
    <row r="47" spans="1:4" ht="31" x14ac:dyDescent="0.2">
      <c r="A47" s="9">
        <f t="shared" si="2"/>
        <v>11</v>
      </c>
      <c r="B47" s="9" t="s">
        <v>115</v>
      </c>
      <c r="C47" s="9" t="s">
        <v>45</v>
      </c>
      <c r="D47" s="9">
        <v>2</v>
      </c>
    </row>
    <row r="48" spans="1:4" ht="31" x14ac:dyDescent="0.2">
      <c r="A48" s="9">
        <f t="shared" si="2"/>
        <v>12</v>
      </c>
      <c r="B48" s="9" t="s">
        <v>115</v>
      </c>
      <c r="C48" s="9" t="s">
        <v>48</v>
      </c>
      <c r="D48" s="9">
        <v>2</v>
      </c>
    </row>
    <row r="49" spans="1:4" ht="31" x14ac:dyDescent="0.2">
      <c r="A49" s="9">
        <f t="shared" si="2"/>
        <v>13</v>
      </c>
      <c r="B49" s="9" t="s">
        <v>115</v>
      </c>
      <c r="C49" s="9" t="s">
        <v>50</v>
      </c>
      <c r="D49" s="9">
        <v>2</v>
      </c>
    </row>
    <row r="50" spans="1:4" ht="31" x14ac:dyDescent="0.2">
      <c r="A50" s="9">
        <f t="shared" si="2"/>
        <v>14</v>
      </c>
      <c r="B50" s="9" t="s">
        <v>115</v>
      </c>
      <c r="C50" s="9" t="s">
        <v>49</v>
      </c>
      <c r="D50" s="9">
        <v>1</v>
      </c>
    </row>
  </sheetData>
  <sortState xmlns:xlrd2="http://schemas.microsoft.com/office/spreadsheetml/2017/richdata2" ref="C37:D50">
    <sortCondition descending="1" ref="D37:D5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Raw responses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Microsoft Office User</cp:lastModifiedBy>
  <dcterms:created xsi:type="dcterms:W3CDTF">2022-02-25T15:25:00Z</dcterms:created>
  <dcterms:modified xsi:type="dcterms:W3CDTF">2022-02-27T02:59:43Z</dcterms:modified>
</cp:coreProperties>
</file>