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16200" windowHeight="10540" activeTab="2"/>
  </bookViews>
  <sheets>
    <sheet name="Read Me" sheetId="7" r:id="rId1"/>
    <sheet name="Final" sheetId="5" r:id="rId2"/>
    <sheet name="BP2018_Public" sheetId="1" r:id="rId3"/>
    <sheet name="Spread Factors" sheetId="6" r:id="rId4"/>
  </sheets>
  <definedNames>
    <definedName name="_BP2018">BP2018_Public!$B$1:$S$49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27" i="1"/>
  <c r="H80" i="6"/>
  <c r="H81" i="6"/>
  <c r="G80" i="6"/>
  <c r="G81" i="6"/>
  <c r="F80" i="6"/>
  <c r="F81" i="6"/>
  <c r="H79" i="6"/>
  <c r="G79" i="6"/>
  <c r="F79" i="6"/>
  <c r="F64" i="6"/>
  <c r="H63" i="6"/>
  <c r="H64" i="6"/>
  <c r="G63" i="6"/>
  <c r="G64" i="6"/>
  <c r="F63" i="6"/>
  <c r="H62" i="6"/>
  <c r="G62" i="6"/>
  <c r="F62" i="6"/>
  <c r="G15" i="6"/>
  <c r="H14" i="6"/>
  <c r="H15" i="6"/>
  <c r="G14" i="6"/>
  <c r="F14" i="6"/>
  <c r="F15" i="6"/>
  <c r="H13" i="6"/>
  <c r="G13" i="6"/>
  <c r="F13" i="6"/>
  <c r="K11" i="5"/>
  <c r="K12" i="5"/>
  <c r="J11" i="5"/>
  <c r="J12" i="5"/>
  <c r="I11" i="5"/>
  <c r="I12" i="5"/>
  <c r="S11" i="5"/>
  <c r="R11" i="5"/>
  <c r="Q11" i="5"/>
  <c r="P11" i="5"/>
  <c r="O11" i="5"/>
  <c r="N11" i="5"/>
  <c r="N16" i="5"/>
  <c r="N14" i="1"/>
  <c r="N18" i="1"/>
  <c r="S26" i="1"/>
  <c r="S27" i="1"/>
  <c r="R26" i="1"/>
  <c r="Q26" i="1"/>
  <c r="P26" i="1"/>
  <c r="O26" i="1"/>
  <c r="O27" i="1"/>
  <c r="N26" i="1"/>
  <c r="T25" i="1"/>
  <c r="S18" i="1"/>
  <c r="T18" i="1"/>
  <c r="R18" i="1"/>
  <c r="Q18" i="1"/>
  <c r="P18" i="1"/>
  <c r="O18" i="1"/>
  <c r="M18" i="1"/>
  <c r="L18" i="1"/>
  <c r="K18" i="1"/>
  <c r="J18" i="1"/>
  <c r="I18" i="1"/>
  <c r="H18" i="1"/>
  <c r="G18" i="1"/>
  <c r="T5" i="1"/>
  <c r="E4" i="1"/>
  <c r="R27" i="1"/>
  <c r="Q27" i="1"/>
  <c r="P27" i="1"/>
  <c r="N27" i="1"/>
  <c r="E2" i="1"/>
  <c r="K20" i="1"/>
  <c r="K29" i="1"/>
  <c r="H22" i="1"/>
  <c r="H31" i="1"/>
  <c r="H36" i="1"/>
  <c r="H44" i="1"/>
  <c r="H54" i="1"/>
  <c r="J22" i="1"/>
  <c r="J31" i="1"/>
  <c r="J36" i="1"/>
  <c r="J44" i="1"/>
  <c r="J54" i="1"/>
  <c r="L22" i="1"/>
  <c r="L31" i="1"/>
  <c r="L36" i="1"/>
  <c r="L44" i="1"/>
  <c r="L54" i="1"/>
  <c r="E3" i="1"/>
  <c r="G21" i="1"/>
  <c r="G30" i="1"/>
  <c r="G35" i="1"/>
  <c r="E5" i="1"/>
  <c r="G23" i="1"/>
  <c r="G32" i="1"/>
  <c r="G37" i="1"/>
  <c r="G45" i="1"/>
  <c r="G55" i="1"/>
  <c r="N22" i="1"/>
  <c r="N31" i="1"/>
  <c r="N36" i="1"/>
  <c r="N44" i="1"/>
  <c r="N54" i="1"/>
  <c r="P22" i="1"/>
  <c r="P31" i="1"/>
  <c r="P36" i="1"/>
  <c r="P44" i="1"/>
  <c r="P54" i="1"/>
  <c r="R22" i="1"/>
  <c r="R31" i="1"/>
  <c r="R36" i="1"/>
  <c r="R44" i="1"/>
  <c r="R54" i="1"/>
  <c r="G20" i="1"/>
  <c r="G29" i="1"/>
  <c r="I20" i="1"/>
  <c r="I29" i="1"/>
  <c r="M20" i="1"/>
  <c r="M29" i="1"/>
  <c r="H21" i="1"/>
  <c r="H30" i="1"/>
  <c r="H35" i="1"/>
  <c r="J21" i="1"/>
  <c r="J30" i="1"/>
  <c r="J35" i="1"/>
  <c r="G22" i="1"/>
  <c r="G31" i="1"/>
  <c r="G36" i="1"/>
  <c r="I22" i="1"/>
  <c r="I31" i="1"/>
  <c r="I36" i="1"/>
  <c r="K22" i="1"/>
  <c r="K31" i="1"/>
  <c r="K36" i="1"/>
  <c r="K44" i="1"/>
  <c r="K54" i="1"/>
  <c r="M22" i="1"/>
  <c r="M31" i="1"/>
  <c r="M36" i="1"/>
  <c r="M44" i="1"/>
  <c r="M54" i="1"/>
  <c r="H20" i="1"/>
  <c r="H29" i="1"/>
  <c r="L20" i="1"/>
  <c r="L29" i="1"/>
  <c r="I21" i="1"/>
  <c r="I30" i="1"/>
  <c r="I35" i="1"/>
  <c r="K21" i="1"/>
  <c r="K30" i="1"/>
  <c r="K35" i="1"/>
  <c r="O20" i="1"/>
  <c r="O29" i="1"/>
  <c r="Q20" i="1"/>
  <c r="Q29" i="1"/>
  <c r="S20" i="1"/>
  <c r="S29" i="1"/>
  <c r="P21" i="1"/>
  <c r="P30" i="1"/>
  <c r="P35" i="1"/>
  <c r="R21" i="1"/>
  <c r="R30" i="1"/>
  <c r="R35" i="1"/>
  <c r="O22" i="1"/>
  <c r="O31" i="1"/>
  <c r="O36" i="1"/>
  <c r="O44" i="1"/>
  <c r="O54" i="1"/>
  <c r="Q22" i="1"/>
  <c r="Q31" i="1"/>
  <c r="Q36" i="1"/>
  <c r="Q44" i="1"/>
  <c r="Q54" i="1"/>
  <c r="S22" i="1"/>
  <c r="S31" i="1"/>
  <c r="S36" i="1"/>
  <c r="S44" i="1"/>
  <c r="S54" i="1"/>
  <c r="N23" i="1"/>
  <c r="N32" i="1"/>
  <c r="N37" i="1"/>
  <c r="N45" i="1"/>
  <c r="N55" i="1"/>
  <c r="N20" i="1"/>
  <c r="N29" i="1"/>
  <c r="P20" i="1"/>
  <c r="P29" i="1"/>
  <c r="R20" i="1"/>
  <c r="R29" i="1"/>
  <c r="Q21" i="1"/>
  <c r="Q30" i="1"/>
  <c r="Q35" i="1"/>
  <c r="S21" i="1"/>
  <c r="S30" i="1"/>
  <c r="S35" i="1"/>
  <c r="S23" i="1"/>
  <c r="S32" i="1"/>
  <c r="S37" i="1"/>
  <c r="S45" i="1"/>
  <c r="S55" i="1"/>
  <c r="L23" i="1"/>
  <c r="L32" i="1"/>
  <c r="L37" i="1"/>
  <c r="L45" i="1"/>
  <c r="L55" i="1"/>
  <c r="P23" i="1"/>
  <c r="P32" i="1"/>
  <c r="P37" i="1"/>
  <c r="P45" i="1"/>
  <c r="P55" i="1"/>
  <c r="J23" i="1"/>
  <c r="J32" i="1"/>
  <c r="J37" i="1"/>
  <c r="J45" i="1"/>
  <c r="J55" i="1"/>
  <c r="K43" i="1"/>
  <c r="K53" i="1"/>
  <c r="J43" i="1"/>
  <c r="I43" i="1"/>
  <c r="I53" i="1"/>
  <c r="H43" i="1"/>
  <c r="H53" i="1"/>
  <c r="Q23" i="1"/>
  <c r="Q32" i="1"/>
  <c r="Q37" i="1"/>
  <c r="Q45" i="1"/>
  <c r="Q55" i="1"/>
  <c r="H23" i="1"/>
  <c r="H32" i="1"/>
  <c r="H37" i="1"/>
  <c r="H45" i="1"/>
  <c r="H55" i="1"/>
  <c r="G44" i="1"/>
  <c r="G54" i="1"/>
  <c r="G43" i="1"/>
  <c r="O21" i="1"/>
  <c r="O30" i="1"/>
  <c r="O35" i="1"/>
  <c r="O43" i="1"/>
  <c r="R23" i="1"/>
  <c r="R32" i="1"/>
  <c r="R37" i="1"/>
  <c r="R45" i="1"/>
  <c r="R55" i="1"/>
  <c r="N21" i="1"/>
  <c r="N30" i="1"/>
  <c r="N35" i="1"/>
  <c r="N43" i="1"/>
  <c r="N46" i="1"/>
  <c r="N51" i="1"/>
  <c r="M21" i="1"/>
  <c r="M30" i="1"/>
  <c r="M35" i="1"/>
  <c r="J20" i="1"/>
  <c r="J29" i="1"/>
  <c r="O23" i="1"/>
  <c r="O32" i="1"/>
  <c r="O37" i="1"/>
  <c r="O45" i="1"/>
  <c r="O55" i="1"/>
  <c r="L21" i="1"/>
  <c r="L30" i="1"/>
  <c r="L35" i="1"/>
  <c r="I44" i="1"/>
  <c r="I54" i="1"/>
  <c r="Q43" i="1"/>
  <c r="P43" i="1"/>
  <c r="P46" i="1"/>
  <c r="P51" i="1"/>
  <c r="S43" i="1"/>
  <c r="S46" i="1"/>
  <c r="S51" i="1"/>
  <c r="R43" i="1"/>
  <c r="R46" i="1"/>
  <c r="R51" i="1"/>
  <c r="M23" i="1"/>
  <c r="M32" i="1"/>
  <c r="M37" i="1"/>
  <c r="M45" i="1"/>
  <c r="M55" i="1"/>
  <c r="I23" i="1"/>
  <c r="I32" i="1"/>
  <c r="I37" i="1"/>
  <c r="I45" i="1"/>
  <c r="I55" i="1"/>
  <c r="K23" i="1"/>
  <c r="K32" i="1"/>
  <c r="K37" i="1"/>
  <c r="K45" i="1"/>
  <c r="K55" i="1"/>
  <c r="K46" i="1"/>
  <c r="K51" i="1"/>
  <c r="N53" i="1"/>
  <c r="J46" i="1"/>
  <c r="J51" i="1"/>
  <c r="G46" i="1"/>
  <c r="G51" i="1"/>
  <c r="J53" i="1"/>
  <c r="L43" i="1"/>
  <c r="L46" i="1"/>
  <c r="L51" i="1"/>
  <c r="Q46" i="1"/>
  <c r="Q51" i="1"/>
  <c r="I46" i="1"/>
  <c r="I51" i="1"/>
  <c r="O46" i="1"/>
  <c r="O51" i="1"/>
  <c r="M43" i="1"/>
  <c r="M46" i="1"/>
  <c r="M51" i="1"/>
  <c r="G53" i="1"/>
  <c r="H46" i="1"/>
  <c r="H51" i="1"/>
  <c r="R53" i="1"/>
  <c r="O53" i="1"/>
  <c r="S53" i="1"/>
  <c r="P53" i="1"/>
  <c r="Q53" i="1"/>
  <c r="L53" i="1"/>
  <c r="M53" i="1"/>
</calcChain>
</file>

<file path=xl/sharedStrings.xml><?xml version="1.0" encoding="utf-8"?>
<sst xmlns="http://schemas.openxmlformats.org/spreadsheetml/2006/main" count="253" uniqueCount="77">
  <si>
    <t>PrgID</t>
  </si>
  <si>
    <t>ProgramName</t>
  </si>
  <si>
    <t>_FREQ_</t>
  </si>
  <si>
    <t>TRCCost</t>
  </si>
  <si>
    <t>PACCost</t>
  </si>
  <si>
    <t>KWH</t>
  </si>
  <si>
    <t>KW</t>
  </si>
  <si>
    <t>Therm</t>
  </si>
  <si>
    <t>ElecBenefits</t>
  </si>
  <si>
    <t>GasBenefits</t>
  </si>
  <si>
    <t>Admin</t>
  </si>
  <si>
    <t>Marketing</t>
  </si>
  <si>
    <t>DI</t>
  </si>
  <si>
    <t>Incentives2</t>
  </si>
  <si>
    <t>DITot</t>
  </si>
  <si>
    <t>Total</t>
  </si>
  <si>
    <t>Agricultural</t>
  </si>
  <si>
    <t>C&amp;S</t>
  </si>
  <si>
    <t>CRM</t>
  </si>
  <si>
    <t>Commercial</t>
  </si>
  <si>
    <t>EM&amp;V</t>
  </si>
  <si>
    <t>ESPI</t>
  </si>
  <si>
    <t>ET Program</t>
  </si>
  <si>
    <t>FINANCING</t>
  </si>
  <si>
    <t>Industrial</t>
  </si>
  <si>
    <t>LOADER</t>
  </si>
  <si>
    <t>Other</t>
  </si>
  <si>
    <t>Public</t>
  </si>
  <si>
    <t>Residential</t>
  </si>
  <si>
    <t>WE&amp;T</t>
  </si>
  <si>
    <t>Sort</t>
  </si>
  <si>
    <t>Group</t>
  </si>
  <si>
    <t>Public_C</t>
  </si>
  <si>
    <t>Public_I</t>
  </si>
  <si>
    <t>Public_A</t>
  </si>
  <si>
    <t>Total Public</t>
  </si>
  <si>
    <t>Sub Total Public</t>
  </si>
  <si>
    <t>Res</t>
  </si>
  <si>
    <t>Com</t>
  </si>
  <si>
    <t>Total Other</t>
  </si>
  <si>
    <t>Generate Public</t>
  </si>
  <si>
    <t>Savings w/o C&amp;S</t>
  </si>
  <si>
    <t>Savings w C&amp;S</t>
  </si>
  <si>
    <t>&lt;==EM&amp;V</t>
  </si>
  <si>
    <t>&lt;== Admin w/o EM&amp;V</t>
  </si>
  <si>
    <t>NonResource</t>
  </si>
  <si>
    <t>Spread Factors</t>
  </si>
  <si>
    <t>CreditYear</t>
  </si>
  <si>
    <t>PrimarySector</t>
  </si>
  <si>
    <t>CIS_CustomerTypeName</t>
  </si>
  <si>
    <t>SORT</t>
  </si>
  <si>
    <t>AdjGrosskwh1stBaseline</t>
  </si>
  <si>
    <t>AdjGrosskw1stBaseline</t>
  </si>
  <si>
    <t>AdjGrossTherm1stBaseline</t>
  </si>
  <si>
    <t>FEDERAL GOVT</t>
  </si>
  <si>
    <t>STATE GOVT</t>
  </si>
  <si>
    <t>UTILITY</t>
  </si>
  <si>
    <t>CORPORATION</t>
  </si>
  <si>
    <t>SOLE PROP</t>
  </si>
  <si>
    <t>PARTNERSHIP</t>
  </si>
  <si>
    <t>LOCAL GOVT</t>
  </si>
  <si>
    <t>MUNICIPAL</t>
  </si>
  <si>
    <t>STX EXEMPT</t>
  </si>
  <si>
    <t>INDIVIDUAL</t>
  </si>
  <si>
    <t>COMPUSE-ENRG</t>
  </si>
  <si>
    <t xml:space="preserve">This workbook documents that work done to convert SDG&amp;E's CET output values </t>
  </si>
  <si>
    <t>In the tab entitles "BP2018_Public", the CET output is classified as Residential, Commercial, Agricultural</t>
  </si>
  <si>
    <t>and broken into resource and non resource.  Spread factors were used to generate values for the public sector.</t>
  </si>
  <si>
    <t xml:space="preserve">The public sector spread factors are computed in a tab entitles "Spread Factors".  These values are based on historical data </t>
  </si>
  <si>
    <t xml:space="preserve">that is sorted by SDG&amp;E customer type identifier coding.  </t>
  </si>
  <si>
    <t xml:space="preserve">In addition to public sector estimation, the upstream lighting data is split to residential and commercial sectors using the </t>
  </si>
  <si>
    <t>94%/6% Res/Com splits approved by Energy Division.</t>
  </si>
  <si>
    <t xml:space="preserve">Upstream Lighting </t>
  </si>
  <si>
    <t xml:space="preserve">that were rolled-up from the program level to a sector level that includes a "Public" subsector.  </t>
  </si>
  <si>
    <t xml:space="preserve">The tab that is entitled "Final" shows the final grouping.  Note that the budget values match the budget values in the </t>
  </si>
  <si>
    <t>September 2016 "Appendix B.1 – Budget by Budget Category" for 2017.</t>
  </si>
  <si>
    <t>Incentives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</si>
</sst>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 applyAlignment="1" applyProtection="1">
      <alignment vertical="center"/>
    </xf>
    <xf numFmtId="165" fontId="0" fillId="0" borderId="0" xfId="1" applyFont="1"/>
    <xf numFmtId="164" fontId="0" fillId="0" borderId="0" xfId="0" applyNumberFormat="1"/>
    <xf numFmtId="166" fontId="0" fillId="0" borderId="0" xfId="2" applyNumberFormat="1" applyFont="1"/>
    <xf numFmtId="166" fontId="0" fillId="0" borderId="0" xfId="1" applyNumberFormat="1" applyFont="1"/>
    <xf numFmtId="166" fontId="0" fillId="0" borderId="0" xfId="0" applyNumberFormat="1"/>
    <xf numFmtId="4" fontId="0" fillId="0" borderId="0" xfId="0" applyNumberFormat="1"/>
    <xf numFmtId="167" fontId="0" fillId="0" borderId="0" xfId="3" applyNumberFormat="1" applyFont="1"/>
    <xf numFmtId="166" fontId="0" fillId="0" borderId="0" xfId="2" applyNumberFormat="1" applyFont="1" applyAlignment="1" applyProtection="1">
      <alignment vertical="center"/>
    </xf>
    <xf numFmtId="168" fontId="0" fillId="0" borderId="0" xfId="1" applyNumberFormat="1" applyFont="1"/>
    <xf numFmtId="0" fontId="0" fillId="2" borderId="0" xfId="0" applyFill="1"/>
    <xf numFmtId="0" fontId="0" fillId="3" borderId="0" xfId="0" applyFill="1"/>
    <xf numFmtId="167" fontId="0" fillId="3" borderId="0" xfId="3" applyNumberFormat="1" applyFont="1" applyFill="1"/>
    <xf numFmtId="166" fontId="0" fillId="3" borderId="0" xfId="0" applyNumberFormat="1" applyFill="1"/>
    <xf numFmtId="4" fontId="0" fillId="3" borderId="0" xfId="0" applyNumberFormat="1" applyFill="1"/>
    <xf numFmtId="166" fontId="0" fillId="3" borderId="0" xfId="2" applyNumberFormat="1" applyFont="1" applyFill="1"/>
    <xf numFmtId="168" fontId="0" fillId="3" borderId="0" xfId="1" applyNumberFormat="1" applyFont="1" applyFill="1"/>
    <xf numFmtId="166" fontId="0" fillId="3" borderId="0" xfId="2" applyNumberFormat="1" applyFont="1" applyFill="1" applyAlignment="1" applyProtection="1">
      <alignment vertical="center"/>
    </xf>
    <xf numFmtId="166" fontId="0" fillId="2" borderId="0" xfId="2" applyNumberFormat="1" applyFont="1" applyFill="1"/>
    <xf numFmtId="4" fontId="0" fillId="2" borderId="0" xfId="0" applyNumberFormat="1" applyFill="1" applyAlignment="1" applyProtection="1">
      <alignment vertical="center"/>
    </xf>
    <xf numFmtId="0" fontId="0" fillId="0" borderId="0" xfId="0" applyFill="1"/>
    <xf numFmtId="167" fontId="0" fillId="0" borderId="0" xfId="3" applyNumberFormat="1" applyFont="1" applyFill="1"/>
    <xf numFmtId="166" fontId="0" fillId="0" borderId="0" xfId="0" applyNumberFormat="1" applyFill="1"/>
    <xf numFmtId="4" fontId="0" fillId="0" borderId="0" xfId="0" applyNumberFormat="1" applyFill="1"/>
    <xf numFmtId="0" fontId="0" fillId="4" borderId="0" xfId="0" applyFill="1"/>
    <xf numFmtId="0" fontId="0" fillId="5" borderId="0" xfId="0" applyFill="1"/>
    <xf numFmtId="4" fontId="0" fillId="2" borderId="0" xfId="0" applyNumberFormat="1" applyFill="1"/>
    <xf numFmtId="0" fontId="0" fillId="6" borderId="0" xfId="0" applyFill="1"/>
    <xf numFmtId="9" fontId="3" fillId="6" borderId="0" xfId="3" applyFont="1" applyFill="1"/>
    <xf numFmtId="0" fontId="0" fillId="7" borderId="0" xfId="0" applyFill="1"/>
    <xf numFmtId="168" fontId="0" fillId="0" borderId="0" xfId="0" applyNumberFormat="1"/>
    <xf numFmtId="9" fontId="0" fillId="2" borderId="0" xfId="3" applyFont="1" applyFill="1"/>
    <xf numFmtId="9" fontId="0" fillId="2" borderId="0" xfId="0" applyNumberFormat="1" applyFill="1"/>
    <xf numFmtId="9" fontId="0" fillId="0" borderId="0" xfId="0" applyNumberFormat="1"/>
    <xf numFmtId="0" fontId="0" fillId="8" borderId="0" xfId="0" applyFill="1"/>
  </cellXfs>
  <cellStyles count="5">
    <cellStyle name="Comma" xfId="1" builtinId="3"/>
    <cellStyle name="Currency" xfId="2" builtinId="4"/>
    <cellStyle name="Currency 11" xf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9" sqref="D19"/>
    </sheetView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73</v>
      </c>
    </row>
    <row r="4" spans="1:1" x14ac:dyDescent="0.2">
      <c r="A4" t="s">
        <v>66</v>
      </c>
    </row>
    <row r="5" spans="1:1" x14ac:dyDescent="0.2">
      <c r="A5" t="s">
        <v>67</v>
      </c>
    </row>
    <row r="7" spans="1:1" x14ac:dyDescent="0.2">
      <c r="A7" t="s">
        <v>70</v>
      </c>
    </row>
    <row r="8" spans="1:1" x14ac:dyDescent="0.2">
      <c r="A8" t="s">
        <v>71</v>
      </c>
    </row>
    <row r="10" spans="1:1" x14ac:dyDescent="0.2">
      <c r="A10" t="s">
        <v>68</v>
      </c>
    </row>
    <row r="11" spans="1:1" x14ac:dyDescent="0.2">
      <c r="A11" t="s">
        <v>69</v>
      </c>
    </row>
    <row r="13" spans="1:1" x14ac:dyDescent="0.2">
      <c r="A13" t="s">
        <v>74</v>
      </c>
    </row>
    <row r="14" spans="1:1" x14ac:dyDescent="0.2">
      <c r="A14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C27" sqref="C27"/>
    </sheetView>
  </sheetViews>
  <sheetFormatPr baseColWidth="10" defaultColWidth="8.83203125" defaultRowHeight="15" x14ac:dyDescent="0.2"/>
  <cols>
    <col min="2" max="2" width="11.5" bestFit="1" customWidth="1"/>
    <col min="3" max="3" width="9.5" bestFit="1" customWidth="1"/>
    <col min="4" max="4" width="13.83203125" bestFit="1" customWidth="1"/>
    <col min="5" max="5" width="7.6640625" bestFit="1" customWidth="1"/>
    <col min="6" max="6" width="7.5" bestFit="1" customWidth="1"/>
    <col min="7" max="8" width="15.5" bestFit="1" customWidth="1"/>
    <col min="9" max="9" width="16.1640625" bestFit="1" customWidth="1"/>
    <col min="10" max="10" width="12.1640625" bestFit="1" customWidth="1"/>
    <col min="11" max="11" width="14.1640625" bestFit="1" customWidth="1"/>
    <col min="12" max="12" width="16.1640625" bestFit="1" customWidth="1"/>
    <col min="13" max="13" width="15.1640625" bestFit="1" customWidth="1"/>
    <col min="14" max="15" width="14.1640625" bestFit="1" customWidth="1"/>
    <col min="16" max="20" width="15.1640625" bestFit="1" customWidth="1"/>
  </cols>
  <sheetData>
    <row r="1" spans="1:20" x14ac:dyDescent="0.2">
      <c r="A1" t="s">
        <v>30</v>
      </c>
      <c r="B1" t="s">
        <v>31</v>
      </c>
      <c r="C1" t="s">
        <v>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20" s="12" customFormat="1" x14ac:dyDescent="0.2">
      <c r="A2" s="12">
        <v>1</v>
      </c>
      <c r="B2" s="12" t="s">
        <v>28</v>
      </c>
      <c r="E2" s="13"/>
      <c r="F2" s="12">
        <v>17</v>
      </c>
      <c r="G2" s="14">
        <v>48712524.982017122</v>
      </c>
      <c r="H2" s="14">
        <v>43269251.957216427</v>
      </c>
      <c r="I2" s="14">
        <v>158431300.839959</v>
      </c>
      <c r="J2" s="14">
        <v>18842.988361512202</v>
      </c>
      <c r="K2" s="14">
        <v>1500298.56272867</v>
      </c>
      <c r="L2" s="14">
        <v>43149875.010013796</v>
      </c>
      <c r="M2" s="14">
        <v>-164531.135248504</v>
      </c>
      <c r="N2" s="14">
        <v>5047313.0786742717</v>
      </c>
      <c r="O2" s="14">
        <v>1880308.7539762831</v>
      </c>
      <c r="P2" s="14">
        <v>11606300.508743849</v>
      </c>
      <c r="Q2" s="14">
        <v>29974036.000448592</v>
      </c>
      <c r="R2" s="14">
        <v>41580336.509192437</v>
      </c>
      <c r="S2" s="14">
        <v>48507956.802342996</v>
      </c>
    </row>
    <row r="3" spans="1:20" s="12" customFormat="1" x14ac:dyDescent="0.2">
      <c r="A3" s="12">
        <v>2</v>
      </c>
      <c r="B3" s="12" t="s">
        <v>35</v>
      </c>
      <c r="G3" s="14">
        <v>18940185.780911196</v>
      </c>
      <c r="H3" s="14">
        <v>16975683.629732322</v>
      </c>
      <c r="I3" s="14">
        <v>25643925.46965912</v>
      </c>
      <c r="J3" s="14">
        <v>3875.7936744094986</v>
      </c>
      <c r="K3" s="14">
        <v>1042161.9046828413</v>
      </c>
      <c r="L3" s="14">
        <v>12869325.663699219</v>
      </c>
      <c r="M3" s="14">
        <v>5214419.4731275141</v>
      </c>
      <c r="N3" s="14">
        <v>1445892.514287448</v>
      </c>
      <c r="O3" s="14">
        <v>217217.23366632054</v>
      </c>
      <c r="P3" s="14">
        <v>9597574.9391039331</v>
      </c>
      <c r="Q3" s="14">
        <v>4277476.7538008587</v>
      </c>
      <c r="R3" s="14">
        <v>13875051.692904791</v>
      </c>
      <c r="S3" s="14">
        <v>15538161.440858562</v>
      </c>
    </row>
    <row r="4" spans="1:20" s="12" customFormat="1" x14ac:dyDescent="0.2">
      <c r="A4" s="12">
        <v>3</v>
      </c>
      <c r="B4" s="12" t="s">
        <v>19</v>
      </c>
      <c r="E4" s="13"/>
      <c r="G4" s="14">
        <v>54269915.991726317</v>
      </c>
      <c r="H4" s="14">
        <v>44321584.844424754</v>
      </c>
      <c r="I4" s="14">
        <v>132865234.73956992</v>
      </c>
      <c r="J4" s="14">
        <v>25689.086185705186</v>
      </c>
      <c r="K4" s="14">
        <v>1700369.4234298989</v>
      </c>
      <c r="L4" s="14">
        <v>66831576.103833243</v>
      </c>
      <c r="M4" s="14">
        <v>8507737.0351027865</v>
      </c>
      <c r="N4" s="14">
        <v>3840501.316573042</v>
      </c>
      <c r="O4" s="14">
        <v>469466.8679334948</v>
      </c>
      <c r="P4" s="14">
        <v>10736294.971488914</v>
      </c>
      <c r="Q4" s="14">
        <v>21893802.090036001</v>
      </c>
      <c r="R4" s="14">
        <v>32630097.061524913</v>
      </c>
      <c r="S4" s="14">
        <v>36940065.246031448</v>
      </c>
    </row>
    <row r="5" spans="1:20" s="12" customFormat="1" x14ac:dyDescent="0.2">
      <c r="A5" s="12">
        <v>4</v>
      </c>
      <c r="B5" s="12" t="s">
        <v>24</v>
      </c>
      <c r="E5" s="13"/>
      <c r="G5" s="14">
        <v>5459911.3489105739</v>
      </c>
      <c r="H5" s="14">
        <v>3968483.1297255219</v>
      </c>
      <c r="I5" s="14">
        <v>6691858.394743274</v>
      </c>
      <c r="J5" s="14">
        <v>1202.6250504502764</v>
      </c>
      <c r="K5" s="14">
        <v>63010.7043047771</v>
      </c>
      <c r="L5" s="14">
        <v>3211601.206310899</v>
      </c>
      <c r="M5" s="14">
        <v>256539.90507993399</v>
      </c>
      <c r="N5" s="14">
        <v>473024.18614735705</v>
      </c>
      <c r="O5" s="14">
        <v>54165.654267730657</v>
      </c>
      <c r="P5" s="14">
        <v>2011418.2053934396</v>
      </c>
      <c r="Q5" s="14">
        <v>980837.76506458467</v>
      </c>
      <c r="R5" s="14">
        <v>2992255.9704580242</v>
      </c>
      <c r="S5" s="14">
        <v>3519445.8108731122</v>
      </c>
    </row>
    <row r="6" spans="1:20" s="12" customFormat="1" x14ac:dyDescent="0.2">
      <c r="A6" s="12">
        <v>5</v>
      </c>
      <c r="B6" s="12" t="s">
        <v>16</v>
      </c>
      <c r="E6" s="13"/>
      <c r="G6" s="14">
        <v>954268.48289049335</v>
      </c>
      <c r="H6" s="14">
        <v>875744.26222909219</v>
      </c>
      <c r="I6" s="14">
        <v>432863.9268803827</v>
      </c>
      <c r="J6" s="14">
        <v>108.460643983777</v>
      </c>
      <c r="K6" s="14">
        <v>133519.086667989</v>
      </c>
      <c r="L6" s="14">
        <v>134494.80044444598</v>
      </c>
      <c r="M6" s="14">
        <v>280806.33775629202</v>
      </c>
      <c r="N6" s="14">
        <v>124158.28201788233</v>
      </c>
      <c r="O6" s="14">
        <v>14871.887756170796</v>
      </c>
      <c r="P6" s="14">
        <v>420263.33656986459</v>
      </c>
      <c r="Q6" s="14">
        <v>257426.2260499672</v>
      </c>
      <c r="R6" s="14">
        <v>677689.56261983188</v>
      </c>
      <c r="S6" s="14">
        <v>816719.73239388491</v>
      </c>
      <c r="T6" s="15"/>
    </row>
    <row r="7" spans="1:20" s="12" customFormat="1" x14ac:dyDescent="0.2">
      <c r="A7" s="12">
        <v>6</v>
      </c>
      <c r="B7" s="12" t="s">
        <v>22</v>
      </c>
      <c r="F7" s="12">
        <v>3</v>
      </c>
      <c r="G7" s="16"/>
      <c r="H7" s="16"/>
      <c r="I7" s="17"/>
      <c r="J7" s="17"/>
      <c r="K7" s="17"/>
      <c r="L7" s="16"/>
      <c r="M7" s="16"/>
      <c r="N7" s="18">
        <v>91008.645799999998</v>
      </c>
      <c r="O7" s="18">
        <v>10700</v>
      </c>
      <c r="P7" s="18">
        <v>1268365.5123999999</v>
      </c>
      <c r="Q7" s="18">
        <v>-0.51239999999999997</v>
      </c>
      <c r="R7" s="18">
        <v>1268365</v>
      </c>
      <c r="S7" s="18">
        <v>1370073.6458000001</v>
      </c>
      <c r="T7" s="16"/>
    </row>
    <row r="8" spans="1:20" x14ac:dyDescent="0.2">
      <c r="A8" s="12">
        <v>7</v>
      </c>
      <c r="B8" s="12" t="s">
        <v>29</v>
      </c>
      <c r="C8" s="12"/>
      <c r="D8" s="12"/>
      <c r="E8" s="12"/>
      <c r="F8" s="12">
        <v>3</v>
      </c>
      <c r="G8" s="16">
        <v>4897000.0039999997</v>
      </c>
      <c r="H8" s="16">
        <v>4897000.0039999997</v>
      </c>
      <c r="I8" s="17">
        <v>0</v>
      </c>
      <c r="J8" s="17">
        <v>0</v>
      </c>
      <c r="K8" s="17">
        <v>0</v>
      </c>
      <c r="L8" s="16">
        <v>0</v>
      </c>
      <c r="M8" s="16">
        <v>0</v>
      </c>
      <c r="N8" s="18">
        <v>717862.25650000002</v>
      </c>
      <c r="O8" s="18">
        <v>641773.38340000005</v>
      </c>
      <c r="P8" s="18">
        <v>3537364.3640999999</v>
      </c>
      <c r="Q8" s="18">
        <v>0.63590000000000002</v>
      </c>
      <c r="R8" s="18">
        <v>3537365</v>
      </c>
      <c r="S8" s="18">
        <v>4897000.6398999998</v>
      </c>
      <c r="T8" s="16"/>
    </row>
    <row r="9" spans="1:20" s="12" customFormat="1" x14ac:dyDescent="0.2">
      <c r="A9" s="12">
        <v>8</v>
      </c>
      <c r="B9" s="12" t="s">
        <v>23</v>
      </c>
      <c r="F9" s="12">
        <v>10</v>
      </c>
      <c r="G9" s="16">
        <v>3831174.0098999999</v>
      </c>
      <c r="H9" s="16">
        <v>3831174.0098999999</v>
      </c>
      <c r="I9" s="17">
        <v>0</v>
      </c>
      <c r="J9" s="17">
        <v>0</v>
      </c>
      <c r="K9" s="17">
        <v>0</v>
      </c>
      <c r="L9" s="16">
        <v>0</v>
      </c>
      <c r="M9" s="16">
        <v>0</v>
      </c>
      <c r="N9" s="18">
        <v>191640.4124</v>
      </c>
      <c r="O9" s="18">
        <v>10000</v>
      </c>
      <c r="P9" s="18">
        <v>3629533.5975000001</v>
      </c>
      <c r="Q9" s="18">
        <v>2.4024999999999999</v>
      </c>
      <c r="R9" s="18">
        <v>3629536</v>
      </c>
      <c r="S9" s="18">
        <v>3831176.4123999998</v>
      </c>
      <c r="T9" s="16"/>
    </row>
    <row r="10" spans="1:20" s="12" customFormat="1" x14ac:dyDescent="0.2">
      <c r="A10" s="12">
        <v>9</v>
      </c>
      <c r="B10" s="12" t="s">
        <v>17</v>
      </c>
      <c r="F10" s="12">
        <v>5</v>
      </c>
      <c r="G10" s="16">
        <v>80747435.939039797</v>
      </c>
      <c r="H10" s="16">
        <v>1035710.0906999999</v>
      </c>
      <c r="I10" s="17">
        <v>171772148</v>
      </c>
      <c r="J10" s="17">
        <v>33536</v>
      </c>
      <c r="K10" s="17">
        <v>1621933</v>
      </c>
      <c r="L10" s="16">
        <v>106992676.713301</v>
      </c>
      <c r="M10" s="16">
        <v>13026494.5580428</v>
      </c>
      <c r="N10" s="18">
        <v>124852.7503</v>
      </c>
      <c r="O10" s="18">
        <v>0</v>
      </c>
      <c r="P10" s="18">
        <v>910857.34039999999</v>
      </c>
      <c r="Q10" s="18">
        <v>-0.34039999999999998</v>
      </c>
      <c r="R10" s="18">
        <v>910857</v>
      </c>
      <c r="S10" s="18">
        <v>1035709.7503</v>
      </c>
      <c r="T10" s="16"/>
    </row>
    <row r="11" spans="1:20" s="12" customFormat="1" x14ac:dyDescent="0.2">
      <c r="A11"/>
      <c r="B11" s="26" t="s">
        <v>41</v>
      </c>
      <c r="C11" s="26"/>
      <c r="D11"/>
      <c r="E11"/>
      <c r="F11"/>
      <c r="G11"/>
      <c r="H11"/>
      <c r="I11" s="6">
        <f>SUM(I2:I9)</f>
        <v>324065183.37081164</v>
      </c>
      <c r="J11" s="6">
        <f t="shared" ref="J11:K11" si="0">SUM(J2:J9)</f>
        <v>49718.953916060935</v>
      </c>
      <c r="K11" s="6">
        <f t="shared" si="0"/>
        <v>4439359.681814176</v>
      </c>
      <c r="L11"/>
      <c r="M11"/>
      <c r="N11" s="6">
        <f>SUM(N2:N10)</f>
        <v>12056253.4427</v>
      </c>
      <c r="O11" s="6">
        <f t="shared" ref="O11:S11" si="1">SUM(O2:O10)</f>
        <v>3298503.781</v>
      </c>
      <c r="P11" s="6">
        <f t="shared" si="1"/>
        <v>43717972.77570001</v>
      </c>
      <c r="Q11" s="6">
        <f t="shared" si="1"/>
        <v>57383581.021000005</v>
      </c>
      <c r="R11" s="6">
        <f t="shared" si="1"/>
        <v>101101553.7967</v>
      </c>
      <c r="S11" s="6">
        <f t="shared" si="1"/>
        <v>116456309.4809</v>
      </c>
      <c r="T11"/>
    </row>
    <row r="12" spans="1:20" x14ac:dyDescent="0.2">
      <c r="B12" s="26" t="s">
        <v>42</v>
      </c>
      <c r="C12" s="26"/>
      <c r="I12" s="6">
        <f>I11+I10</f>
        <v>495837331.37081164</v>
      </c>
      <c r="J12" s="6">
        <f t="shared" ref="J12:K12" si="2">J11+J10</f>
        <v>83254.953916060942</v>
      </c>
      <c r="K12" s="6">
        <f t="shared" si="2"/>
        <v>6061292.681814176</v>
      </c>
    </row>
    <row r="14" spans="1:20" x14ac:dyDescent="0.2">
      <c r="B14" t="s">
        <v>20</v>
      </c>
      <c r="N14" s="19">
        <v>4658311</v>
      </c>
      <c r="O14" t="s">
        <v>43</v>
      </c>
    </row>
    <row r="16" spans="1:20" x14ac:dyDescent="0.2">
      <c r="N16" s="6">
        <f>N11-N14</f>
        <v>7397942.4427000005</v>
      </c>
      <c r="O16" t="s">
        <v>44</v>
      </c>
    </row>
  </sheetData>
  <sortState ref="A2:T60">
    <sortCondition ref="A2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pane ySplit="1" topLeftCell="A2" activePane="bottomLeft" state="frozen"/>
      <selection pane="bottomLeft" activeCell="Q1" sqref="Q1"/>
    </sheetView>
  </sheetViews>
  <sheetFormatPr baseColWidth="10" defaultColWidth="8.83203125" defaultRowHeight="15" x14ac:dyDescent="0.2"/>
  <cols>
    <col min="2" max="2" width="11.5" bestFit="1" customWidth="1"/>
    <col min="3" max="3" width="9.5" bestFit="1" customWidth="1"/>
    <col min="4" max="4" width="13.83203125" bestFit="1" customWidth="1"/>
    <col min="5" max="5" width="7.6640625" bestFit="1" customWidth="1"/>
    <col min="6" max="6" width="7.5" bestFit="1" customWidth="1"/>
    <col min="7" max="8" width="15.5" bestFit="1" customWidth="1"/>
    <col min="9" max="9" width="16.1640625" bestFit="1" customWidth="1"/>
    <col min="10" max="10" width="12.1640625" bestFit="1" customWidth="1"/>
    <col min="11" max="11" width="14.1640625" bestFit="1" customWidth="1"/>
    <col min="12" max="12" width="16.1640625" bestFit="1" customWidth="1"/>
    <col min="13" max="13" width="15.1640625" bestFit="1" customWidth="1"/>
    <col min="14" max="15" width="14.1640625" bestFit="1" customWidth="1"/>
    <col min="16" max="20" width="15.1640625" bestFit="1" customWidth="1"/>
  </cols>
  <sheetData>
    <row r="1" spans="1:20" x14ac:dyDescent="0.2">
      <c r="A1" t="s">
        <v>30</v>
      </c>
      <c r="B1" t="s">
        <v>31</v>
      </c>
      <c r="C1" t="s">
        <v>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76</v>
      </c>
      <c r="R1" t="s">
        <v>14</v>
      </c>
      <c r="S1" t="s">
        <v>15</v>
      </c>
    </row>
    <row r="2" spans="1:20" x14ac:dyDescent="0.2">
      <c r="A2">
        <v>1</v>
      </c>
      <c r="B2" t="s">
        <v>28</v>
      </c>
      <c r="E2" s="8">
        <f>S2/$T$5</f>
        <v>0.49352291008296928</v>
      </c>
      <c r="F2">
        <v>17</v>
      </c>
      <c r="G2" s="4">
        <v>40652005.366403997</v>
      </c>
      <c r="H2" s="4">
        <v>35208732.341603301</v>
      </c>
      <c r="I2" s="10">
        <v>158431300.839959</v>
      </c>
      <c r="J2" s="10">
        <v>18842.988361512202</v>
      </c>
      <c r="K2" s="10">
        <v>1500298.56272867</v>
      </c>
      <c r="L2" s="4">
        <v>43149875.010013796</v>
      </c>
      <c r="M2" s="4">
        <v>-164531.135248504</v>
      </c>
      <c r="N2" s="9">
        <v>2028641.4054</v>
      </c>
      <c r="O2" s="9">
        <v>1570238.6125</v>
      </c>
      <c r="P2" s="9">
        <v>10156677.1677</v>
      </c>
      <c r="Q2" s="9">
        <v>29974035.653499998</v>
      </c>
      <c r="R2" s="9">
        <v>40130712.821199998</v>
      </c>
      <c r="S2" s="9">
        <v>43729591.299599998</v>
      </c>
      <c r="T2" s="4"/>
    </row>
    <row r="3" spans="1:20" x14ac:dyDescent="0.2">
      <c r="A3">
        <v>3</v>
      </c>
      <c r="B3" t="s">
        <v>19</v>
      </c>
      <c r="E3" s="8">
        <f t="shared" ref="E3:E5" si="0">S3/$T$5</f>
        <v>0.45760292076554543</v>
      </c>
      <c r="F3">
        <v>17</v>
      </c>
      <c r="G3" s="4">
        <v>57133190.5830236</v>
      </c>
      <c r="H3" s="4">
        <v>45289939.217188403</v>
      </c>
      <c r="I3" s="10">
        <v>158172898.499488</v>
      </c>
      <c r="J3" s="10">
        <v>29527.6852709255</v>
      </c>
      <c r="K3" s="10">
        <v>2742531.3281127401</v>
      </c>
      <c r="L3" s="4">
        <v>79561400.123611003</v>
      </c>
      <c r="M3" s="4">
        <v>13722156.508230301</v>
      </c>
      <c r="N3" s="9">
        <v>1810971.9938000001</v>
      </c>
      <c r="O3" s="9">
        <v>273415.7268</v>
      </c>
      <c r="P3" s="9">
        <v>12398390.4046</v>
      </c>
      <c r="Q3" s="9">
        <v>26064050.185600001</v>
      </c>
      <c r="R3" s="9">
        <v>38462440.5902</v>
      </c>
      <c r="S3" s="9">
        <v>40546828.310800001</v>
      </c>
      <c r="T3" s="4"/>
    </row>
    <row r="4" spans="1:20" x14ac:dyDescent="0.2">
      <c r="A4">
        <v>4</v>
      </c>
      <c r="B4" t="s">
        <v>24</v>
      </c>
      <c r="E4" s="8">
        <f t="shared" si="0"/>
        <v>3.7818518898817211E-2</v>
      </c>
      <c r="F4">
        <v>7</v>
      </c>
      <c r="G4" s="4">
        <v>5011099.2827065699</v>
      </c>
      <c r="H4" s="4">
        <v>3473544.4175673402</v>
      </c>
      <c r="I4" s="10">
        <v>6898823.0873641996</v>
      </c>
      <c r="J4" s="10">
        <v>1239.8196396394601</v>
      </c>
      <c r="K4" s="10">
        <v>63010.7043047771</v>
      </c>
      <c r="L4" s="4">
        <v>3310929.0786710298</v>
      </c>
      <c r="M4" s="4">
        <v>256539.90507993399</v>
      </c>
      <c r="N4" s="9">
        <v>259698.62390000001</v>
      </c>
      <c r="O4" s="9">
        <v>32260.374599999999</v>
      </c>
      <c r="P4" s="9">
        <v>2047854.0645000001</v>
      </c>
      <c r="Q4" s="9">
        <v>1011172.9626</v>
      </c>
      <c r="R4" s="9">
        <v>3059027.0271000001</v>
      </c>
      <c r="S4" s="9">
        <v>3350986.0255999998</v>
      </c>
      <c r="T4" s="4"/>
    </row>
    <row r="5" spans="1:20" x14ac:dyDescent="0.2">
      <c r="A5">
        <v>5</v>
      </c>
      <c r="B5" t="s">
        <v>16</v>
      </c>
      <c r="E5" s="8">
        <f t="shared" si="0"/>
        <v>1.1055650252668083E-2</v>
      </c>
      <c r="F5">
        <v>5</v>
      </c>
      <c r="G5" s="4">
        <v>1058742.0404215399</v>
      </c>
      <c r="H5" s="4">
        <v>956762.53306907101</v>
      </c>
      <c r="I5" s="10">
        <v>562160.94400049699</v>
      </c>
      <c r="J5" s="10">
        <v>108.460643983777</v>
      </c>
      <c r="K5" s="10">
        <v>133519.086667989</v>
      </c>
      <c r="L5" s="4">
        <v>174668.57200577401</v>
      </c>
      <c r="M5" s="4">
        <v>280806.33775629202</v>
      </c>
      <c r="N5" s="9">
        <v>94605.405199999994</v>
      </c>
      <c r="O5" s="9">
        <v>12420.7492</v>
      </c>
      <c r="P5" s="9">
        <v>538262.22329999995</v>
      </c>
      <c r="Q5" s="9">
        <v>334319.77669999999</v>
      </c>
      <c r="R5" s="9">
        <v>872582</v>
      </c>
      <c r="S5" s="9">
        <v>979608.1544</v>
      </c>
      <c r="T5" s="4">
        <f>SUM(S2:S5)</f>
        <v>88607013.790399998</v>
      </c>
    </row>
    <row r="6" spans="1:20" x14ac:dyDescent="0.2">
      <c r="G6" s="4"/>
      <c r="H6" s="4"/>
      <c r="I6" s="10"/>
      <c r="J6" s="10"/>
      <c r="K6" s="10"/>
      <c r="L6" s="4"/>
      <c r="M6" s="4"/>
      <c r="N6" s="9"/>
      <c r="O6" s="9"/>
      <c r="P6" s="9"/>
      <c r="Q6" s="9"/>
      <c r="R6" s="9"/>
      <c r="S6" s="9"/>
      <c r="T6" s="4"/>
    </row>
    <row r="7" spans="1:20" s="12" customFormat="1" x14ac:dyDescent="0.2">
      <c r="A7" s="12">
        <v>6</v>
      </c>
      <c r="B7" s="12" t="s">
        <v>22</v>
      </c>
      <c r="F7" s="12">
        <v>3</v>
      </c>
      <c r="G7" s="16"/>
      <c r="H7" s="16"/>
      <c r="I7" s="17"/>
      <c r="J7" s="17"/>
      <c r="K7" s="17"/>
      <c r="L7" s="16"/>
      <c r="M7" s="16"/>
      <c r="N7" s="18">
        <v>91008.645799999998</v>
      </c>
      <c r="O7" s="18">
        <v>10700</v>
      </c>
      <c r="P7" s="18">
        <v>1268365.5123999999</v>
      </c>
      <c r="Q7" s="18">
        <v>-0.51239999999999997</v>
      </c>
      <c r="R7" s="18">
        <v>1268365</v>
      </c>
      <c r="S7" s="18">
        <v>1370073.6458000001</v>
      </c>
      <c r="T7" s="16"/>
    </row>
    <row r="8" spans="1:20" s="12" customFormat="1" x14ac:dyDescent="0.2">
      <c r="A8" s="12">
        <v>7</v>
      </c>
      <c r="B8" s="12" t="s">
        <v>29</v>
      </c>
      <c r="F8" s="12">
        <v>3</v>
      </c>
      <c r="G8" s="16">
        <v>4897000.0039999997</v>
      </c>
      <c r="H8" s="16">
        <v>4897000.0039999997</v>
      </c>
      <c r="I8" s="17">
        <v>0</v>
      </c>
      <c r="J8" s="17">
        <v>0</v>
      </c>
      <c r="K8" s="17">
        <v>0</v>
      </c>
      <c r="L8" s="16">
        <v>0</v>
      </c>
      <c r="M8" s="16">
        <v>0</v>
      </c>
      <c r="N8" s="18">
        <v>717862.25650000002</v>
      </c>
      <c r="O8" s="18">
        <v>641773.38340000005</v>
      </c>
      <c r="P8" s="18">
        <v>3537364.3640999999</v>
      </c>
      <c r="Q8" s="18">
        <v>0.63590000000000002</v>
      </c>
      <c r="R8" s="18">
        <v>3537365</v>
      </c>
      <c r="S8" s="18">
        <v>4897000.6398999998</v>
      </c>
      <c r="T8" s="16"/>
    </row>
    <row r="9" spans="1:20" s="12" customFormat="1" x14ac:dyDescent="0.2">
      <c r="A9" s="12">
        <v>8</v>
      </c>
      <c r="B9" s="12" t="s">
        <v>23</v>
      </c>
      <c r="F9" s="12">
        <v>10</v>
      </c>
      <c r="G9" s="16">
        <v>3831174.0098999999</v>
      </c>
      <c r="H9" s="16">
        <v>3831174.0098999999</v>
      </c>
      <c r="I9" s="17">
        <v>0</v>
      </c>
      <c r="J9" s="17">
        <v>0</v>
      </c>
      <c r="K9" s="17">
        <v>0</v>
      </c>
      <c r="L9" s="16">
        <v>0</v>
      </c>
      <c r="M9" s="16">
        <v>0</v>
      </c>
      <c r="N9" s="18">
        <v>191640.4124</v>
      </c>
      <c r="O9" s="18">
        <v>10000</v>
      </c>
      <c r="P9" s="18">
        <v>3629533.5975000001</v>
      </c>
      <c r="Q9" s="18">
        <v>2.4024999999999999</v>
      </c>
      <c r="R9" s="18">
        <v>3629536</v>
      </c>
      <c r="S9" s="18">
        <v>3831176.4123999998</v>
      </c>
      <c r="T9" s="16"/>
    </row>
    <row r="10" spans="1:20" s="12" customFormat="1" x14ac:dyDescent="0.2">
      <c r="A10" s="12">
        <v>9</v>
      </c>
      <c r="B10" s="12" t="s">
        <v>17</v>
      </c>
      <c r="F10" s="12">
        <v>5</v>
      </c>
      <c r="G10" s="16">
        <v>80747435.939039797</v>
      </c>
      <c r="H10" s="16">
        <v>1035710.0906999999</v>
      </c>
      <c r="I10" s="17">
        <v>171772148</v>
      </c>
      <c r="J10" s="17">
        <v>33536</v>
      </c>
      <c r="K10" s="17">
        <v>1621933</v>
      </c>
      <c r="L10" s="16">
        <v>106992676.713301</v>
      </c>
      <c r="M10" s="16">
        <v>13026494.5580428</v>
      </c>
      <c r="N10" s="18">
        <v>124852.7503</v>
      </c>
      <c r="O10" s="18">
        <v>0</v>
      </c>
      <c r="P10" s="18">
        <v>910857.34039999999</v>
      </c>
      <c r="Q10" s="18">
        <v>-0.34039999999999998</v>
      </c>
      <c r="R10" s="18">
        <v>910857</v>
      </c>
      <c r="S10" s="18">
        <v>1035709.7503</v>
      </c>
      <c r="T10" s="16"/>
    </row>
    <row r="11" spans="1:20" x14ac:dyDescent="0.2">
      <c r="N11" s="1"/>
      <c r="O11" s="1"/>
      <c r="P11" s="1"/>
      <c r="Q11" s="1"/>
      <c r="R11" s="1"/>
      <c r="S11" s="1"/>
    </row>
    <row r="12" spans="1:20" x14ac:dyDescent="0.2">
      <c r="N12" s="1"/>
      <c r="O12" s="1"/>
      <c r="P12" s="1"/>
      <c r="Q12" s="1"/>
      <c r="R12" s="1"/>
      <c r="S12" s="1"/>
    </row>
    <row r="13" spans="1:20" s="11" customFormat="1" x14ac:dyDescent="0.2">
      <c r="B13" s="11" t="s">
        <v>18</v>
      </c>
      <c r="F13" s="11">
        <v>1</v>
      </c>
      <c r="G13" s="19">
        <v>1067414.3629000001</v>
      </c>
      <c r="H13" s="19">
        <v>1067414.3629000001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9">
        <v>1067414.3629000001</v>
      </c>
      <c r="O13" s="19">
        <v>0</v>
      </c>
      <c r="P13" s="19">
        <v>0</v>
      </c>
      <c r="Q13" s="19">
        <v>0</v>
      </c>
      <c r="R13" s="19">
        <v>0</v>
      </c>
      <c r="S13" s="19">
        <v>1067414.3629000001</v>
      </c>
    </row>
    <row r="14" spans="1:20" s="11" customFormat="1" x14ac:dyDescent="0.2">
      <c r="B14" s="11" t="s">
        <v>20</v>
      </c>
      <c r="F14" s="11">
        <v>1</v>
      </c>
      <c r="G14" s="19">
        <v>4658311</v>
      </c>
      <c r="H14" s="19">
        <v>4658311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9">
        <f>S14</f>
        <v>4658311</v>
      </c>
      <c r="O14" s="19">
        <v>0</v>
      </c>
      <c r="P14" s="19">
        <v>0</v>
      </c>
      <c r="Q14" s="19">
        <v>0</v>
      </c>
      <c r="R14" s="19">
        <v>0</v>
      </c>
      <c r="S14" s="19">
        <v>4658311</v>
      </c>
    </row>
    <row r="15" spans="1:20" s="11" customFormat="1" x14ac:dyDescent="0.2">
      <c r="B15" s="11" t="s">
        <v>21</v>
      </c>
      <c r="F15" s="11">
        <v>1</v>
      </c>
      <c r="G15" s="19">
        <v>3000000</v>
      </c>
      <c r="H15" s="19">
        <v>3000000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9"/>
      <c r="O15" s="19"/>
      <c r="P15" s="19"/>
      <c r="Q15" s="19"/>
      <c r="R15" s="19"/>
      <c r="S15" s="19"/>
    </row>
    <row r="16" spans="1:20" s="11" customFormat="1" x14ac:dyDescent="0.2">
      <c r="B16" s="11" t="s">
        <v>25</v>
      </c>
      <c r="F16" s="11">
        <v>1</v>
      </c>
      <c r="G16" s="19">
        <v>6000000</v>
      </c>
      <c r="H16" s="19">
        <v>6000000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9"/>
      <c r="O16" s="19"/>
      <c r="P16" s="19"/>
      <c r="Q16" s="19"/>
      <c r="R16" s="19"/>
      <c r="S16" s="19"/>
    </row>
    <row r="17" spans="1:20" s="11" customFormat="1" x14ac:dyDescent="0.2">
      <c r="B17" s="11" t="s">
        <v>26</v>
      </c>
      <c r="F17" s="11">
        <v>21</v>
      </c>
      <c r="G17" s="19">
        <v>1606889.4983999999</v>
      </c>
      <c r="H17" s="19">
        <v>1606889.4983999999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9">
        <v>301881.8224</v>
      </c>
      <c r="O17" s="19">
        <v>623517.43999999994</v>
      </c>
      <c r="P17" s="19">
        <v>681490.23600000003</v>
      </c>
      <c r="Q17" s="19">
        <v>-0.23599999999999999</v>
      </c>
      <c r="R17" s="19">
        <v>681490</v>
      </c>
      <c r="S17" s="19">
        <v>1606889.2623999999</v>
      </c>
    </row>
    <row r="18" spans="1:20" x14ac:dyDescent="0.2">
      <c r="B18" t="s">
        <v>39</v>
      </c>
      <c r="G18" s="4">
        <f>SUM(G13:G17)</f>
        <v>16332614.861299999</v>
      </c>
      <c r="H18" s="4">
        <f t="shared" ref="H18:S18" si="1">SUM(H13:H17)</f>
        <v>16332614.861299999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 s="4">
        <f t="shared" si="1"/>
        <v>6027607.1853</v>
      </c>
      <c r="O18" s="4">
        <f t="shared" si="1"/>
        <v>623517.43999999994</v>
      </c>
      <c r="P18" s="4">
        <f t="shared" si="1"/>
        <v>681490.23600000003</v>
      </c>
      <c r="Q18" s="4">
        <f t="shared" si="1"/>
        <v>-0.23599999999999999</v>
      </c>
      <c r="R18" s="4">
        <f t="shared" si="1"/>
        <v>681490</v>
      </c>
      <c r="S18" s="4">
        <f t="shared" si="1"/>
        <v>7332614.6252999995</v>
      </c>
      <c r="T18" s="6">
        <f>S18</f>
        <v>7332614.6252999995</v>
      </c>
    </row>
    <row r="19" spans="1:20" x14ac:dyDescent="0.2">
      <c r="N19" s="1"/>
      <c r="O19" s="1"/>
      <c r="P19" s="1"/>
      <c r="Q19" s="1"/>
      <c r="R19" s="1"/>
      <c r="S19" s="1"/>
    </row>
    <row r="20" spans="1:20" x14ac:dyDescent="0.2">
      <c r="B20" t="s">
        <v>28</v>
      </c>
      <c r="C20" t="s">
        <v>45</v>
      </c>
      <c r="G20" s="4">
        <f>G$18*$E$2</f>
        <v>8060519.6156131271</v>
      </c>
      <c r="H20" s="4">
        <f t="shared" ref="H20:S20" si="2">H$18*$E$2</f>
        <v>8060519.6156131271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2974762.2389262714</v>
      </c>
      <c r="O20" s="4">
        <f t="shared" si="2"/>
        <v>307720.14147628314</v>
      </c>
      <c r="P20" s="4">
        <f t="shared" si="2"/>
        <v>336331.04446384951</v>
      </c>
      <c r="Q20" s="4">
        <f t="shared" si="2"/>
        <v>-0.11647140677958075</v>
      </c>
      <c r="R20" s="4">
        <f t="shared" si="2"/>
        <v>336330.92799244274</v>
      </c>
      <c r="S20" s="4">
        <f t="shared" si="2"/>
        <v>3618813.3083949969</v>
      </c>
    </row>
    <row r="21" spans="1:20" x14ac:dyDescent="0.2">
      <c r="B21" t="s">
        <v>19</v>
      </c>
      <c r="C21" t="s">
        <v>45</v>
      </c>
      <c r="G21" s="4">
        <f>G$18*$E$3</f>
        <v>7473852.2642696332</v>
      </c>
      <c r="H21" s="4">
        <f t="shared" ref="H21:S21" si="3">H$18*$E$3</f>
        <v>7473852.2642696332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4">
        <f t="shared" si="3"/>
        <v>0</v>
      </c>
      <c r="M21" s="4">
        <f t="shared" si="3"/>
        <v>0</v>
      </c>
      <c r="N21" s="4">
        <f t="shared" si="3"/>
        <v>2758250.6532206684</v>
      </c>
      <c r="O21" s="4">
        <f t="shared" si="3"/>
        <v>285323.40169225569</v>
      </c>
      <c r="P21" s="4">
        <f t="shared" si="3"/>
        <v>311851.9224668009</v>
      </c>
      <c r="Q21" s="4">
        <f t="shared" si="3"/>
        <v>-0.10799428930066872</v>
      </c>
      <c r="R21" s="4">
        <f t="shared" si="3"/>
        <v>311851.81447251153</v>
      </c>
      <c r="S21" s="4">
        <f t="shared" si="3"/>
        <v>3355425.8693854352</v>
      </c>
    </row>
    <row r="22" spans="1:20" x14ac:dyDescent="0.2">
      <c r="B22" t="s">
        <v>24</v>
      </c>
      <c r="C22" t="s">
        <v>45</v>
      </c>
      <c r="G22" s="4">
        <f>G$18*$E$4</f>
        <v>617675.30379917682</v>
      </c>
      <c r="H22" s="4">
        <f t="shared" ref="H22:S22" si="4">H$18*$E$4</f>
        <v>617675.30379917682</v>
      </c>
      <c r="I22" s="2">
        <f t="shared" si="4"/>
        <v>0</v>
      </c>
      <c r="J22" s="2">
        <f t="shared" si="4"/>
        <v>0</v>
      </c>
      <c r="K22" s="2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227955.17625191447</v>
      </c>
      <c r="O22" s="4">
        <f t="shared" si="4"/>
        <v>23580.506088382124</v>
      </c>
      <c r="P22" s="4">
        <f t="shared" si="4"/>
        <v>25772.951369525403</v>
      </c>
      <c r="Q22" s="4">
        <f t="shared" si="4"/>
        <v>-8.9251704601208612E-3</v>
      </c>
      <c r="R22" s="4">
        <f t="shared" si="4"/>
        <v>25772.94244435494</v>
      </c>
      <c r="S22" s="4">
        <f t="shared" si="4"/>
        <v>277308.6247846515</v>
      </c>
    </row>
    <row r="23" spans="1:20" x14ac:dyDescent="0.2">
      <c r="B23" t="s">
        <v>16</v>
      </c>
      <c r="C23" t="s">
        <v>45</v>
      </c>
      <c r="G23" s="4">
        <f>G$18*$E$5</f>
        <v>180567.67761806183</v>
      </c>
      <c r="H23" s="4">
        <f t="shared" ref="H23:S23" si="5">H$18*$E$5</f>
        <v>180567.67761806183</v>
      </c>
      <c r="I23" s="2">
        <f t="shared" si="5"/>
        <v>0</v>
      </c>
      <c r="J23" s="2">
        <f t="shared" si="5"/>
        <v>0</v>
      </c>
      <c r="K23" s="2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66639.116901145899</v>
      </c>
      <c r="O23" s="4">
        <f t="shared" si="5"/>
        <v>6893.3907430789559</v>
      </c>
      <c r="P23" s="4">
        <f t="shared" si="5"/>
        <v>7534.3176998242316</v>
      </c>
      <c r="Q23" s="4">
        <f t="shared" si="5"/>
        <v>-2.6091334596296673E-3</v>
      </c>
      <c r="R23" s="4">
        <f t="shared" si="5"/>
        <v>7534.3150906907722</v>
      </c>
      <c r="S23" s="4">
        <f t="shared" si="5"/>
        <v>81066.822734915622</v>
      </c>
    </row>
    <row r="24" spans="1:20" x14ac:dyDescent="0.2">
      <c r="N24" s="1"/>
      <c r="O24" s="1"/>
      <c r="P24" s="1"/>
      <c r="Q24" s="1"/>
      <c r="R24" s="1"/>
      <c r="S24" s="1"/>
    </row>
    <row r="25" spans="1:20" s="11" customFormat="1" x14ac:dyDescent="0.2">
      <c r="B25" s="11" t="s">
        <v>72</v>
      </c>
      <c r="F25" s="11">
        <v>1</v>
      </c>
      <c r="N25" s="20">
        <v>46712.164199999999</v>
      </c>
      <c r="O25" s="20">
        <v>2500</v>
      </c>
      <c r="P25" s="20">
        <v>1184353.507</v>
      </c>
      <c r="Q25" s="20">
        <v>0.49299999999999999</v>
      </c>
      <c r="R25" s="20">
        <v>1184354</v>
      </c>
      <c r="S25" s="20">
        <v>1233566.1642</v>
      </c>
      <c r="T25" s="27">
        <f>S25</f>
        <v>1233566.1642</v>
      </c>
    </row>
    <row r="26" spans="1:20" s="11" customFormat="1" x14ac:dyDescent="0.2">
      <c r="B26" s="11" t="s">
        <v>37</v>
      </c>
      <c r="C26" s="32">
        <v>0.94</v>
      </c>
      <c r="N26" s="20">
        <f>N25*$C$26</f>
        <v>43909.434347999995</v>
      </c>
      <c r="O26" s="20">
        <f t="shared" ref="O26:S26" si="6">O25*$C$26</f>
        <v>2350</v>
      </c>
      <c r="P26" s="20">
        <f t="shared" si="6"/>
        <v>1113292.2965799998</v>
      </c>
      <c r="Q26" s="20">
        <f t="shared" si="6"/>
        <v>0.46341999999999994</v>
      </c>
      <c r="R26" s="20">
        <f t="shared" si="6"/>
        <v>1113292.76</v>
      </c>
      <c r="S26" s="20">
        <f t="shared" si="6"/>
        <v>1159552.194348</v>
      </c>
    </row>
    <row r="27" spans="1:20" s="11" customFormat="1" x14ac:dyDescent="0.2">
      <c r="B27" s="11" t="s">
        <v>38</v>
      </c>
      <c r="C27" s="33">
        <f>1-C26</f>
        <v>6.0000000000000053E-2</v>
      </c>
      <c r="N27" s="20">
        <f>N25-N26</f>
        <v>2802.729852000004</v>
      </c>
      <c r="O27" s="20">
        <f t="shared" ref="O27:S27" si="7">O25-O26</f>
        <v>150</v>
      </c>
      <c r="P27" s="20">
        <f t="shared" si="7"/>
        <v>71061.210420000134</v>
      </c>
      <c r="Q27" s="20">
        <f t="shared" si="7"/>
        <v>2.9580000000000051E-2</v>
      </c>
      <c r="R27" s="20">
        <f t="shared" si="7"/>
        <v>71061.239999999991</v>
      </c>
      <c r="S27" s="20">
        <f t="shared" si="7"/>
        <v>74013.969852000009</v>
      </c>
    </row>
    <row r="28" spans="1:20" x14ac:dyDescent="0.2">
      <c r="C28" s="34">
        <f>C26+C27</f>
        <v>1</v>
      </c>
      <c r="N28" s="1"/>
      <c r="O28" s="1"/>
      <c r="P28" s="1"/>
      <c r="Q28" s="1"/>
      <c r="R28" s="1"/>
      <c r="S28" s="1"/>
    </row>
    <row r="29" spans="1:20" s="12" customFormat="1" x14ac:dyDescent="0.2">
      <c r="A29" s="12">
        <v>1</v>
      </c>
      <c r="B29" s="12" t="s">
        <v>28</v>
      </c>
      <c r="E29" s="13"/>
      <c r="F29" s="12">
        <v>17</v>
      </c>
      <c r="G29" s="14">
        <f t="shared" ref="G29:S30" si="8">G2+G20+G26</f>
        <v>48712524.982017122</v>
      </c>
      <c r="H29" s="14">
        <f t="shared" si="8"/>
        <v>43269251.957216427</v>
      </c>
      <c r="I29" s="14">
        <f t="shared" si="8"/>
        <v>158431300.839959</v>
      </c>
      <c r="J29" s="14">
        <f t="shared" si="8"/>
        <v>18842.988361512202</v>
      </c>
      <c r="K29" s="14">
        <f t="shared" si="8"/>
        <v>1500298.56272867</v>
      </c>
      <c r="L29" s="14">
        <f t="shared" si="8"/>
        <v>43149875.010013796</v>
      </c>
      <c r="M29" s="14">
        <f t="shared" si="8"/>
        <v>-164531.135248504</v>
      </c>
      <c r="N29" s="14">
        <f>N2+N20+N26</f>
        <v>5047313.0786742717</v>
      </c>
      <c r="O29" s="14">
        <f t="shared" ref="O29:S29" si="9">O2+O20+O26</f>
        <v>1880308.7539762831</v>
      </c>
      <c r="P29" s="14">
        <f t="shared" si="9"/>
        <v>11606300.508743849</v>
      </c>
      <c r="Q29" s="14">
        <f t="shared" si="9"/>
        <v>29974036.000448592</v>
      </c>
      <c r="R29" s="14">
        <f t="shared" si="9"/>
        <v>41580336.509192437</v>
      </c>
      <c r="S29" s="14">
        <f t="shared" si="9"/>
        <v>48507956.802342996</v>
      </c>
    </row>
    <row r="30" spans="1:20" s="21" customFormat="1" x14ac:dyDescent="0.2">
      <c r="A30" s="21">
        <v>3</v>
      </c>
      <c r="B30" s="21" t="s">
        <v>19</v>
      </c>
      <c r="E30" s="22"/>
      <c r="F30" s="21">
        <v>17</v>
      </c>
      <c r="G30" s="23">
        <f t="shared" si="8"/>
        <v>64607042.847293235</v>
      </c>
      <c r="H30" s="23">
        <f t="shared" si="8"/>
        <v>52763791.481458038</v>
      </c>
      <c r="I30" s="23">
        <f t="shared" si="8"/>
        <v>158172898.499488</v>
      </c>
      <c r="J30" s="23">
        <f t="shared" si="8"/>
        <v>29527.6852709255</v>
      </c>
      <c r="K30" s="23">
        <f t="shared" si="8"/>
        <v>2742531.3281127401</v>
      </c>
      <c r="L30" s="23">
        <f t="shared" si="8"/>
        <v>79561400.123611003</v>
      </c>
      <c r="M30" s="23">
        <f t="shared" si="8"/>
        <v>13722156.508230301</v>
      </c>
      <c r="N30" s="23">
        <f t="shared" si="8"/>
        <v>4572025.376872669</v>
      </c>
      <c r="O30" s="23">
        <f t="shared" si="8"/>
        <v>558889.1284922557</v>
      </c>
      <c r="P30" s="23">
        <f t="shared" si="8"/>
        <v>12781303.537486801</v>
      </c>
      <c r="Q30" s="23">
        <f t="shared" si="8"/>
        <v>26064050.107185714</v>
      </c>
      <c r="R30" s="23">
        <f t="shared" si="8"/>
        <v>38845353.644672513</v>
      </c>
      <c r="S30" s="23">
        <f t="shared" si="8"/>
        <v>43976268.150037438</v>
      </c>
    </row>
    <row r="31" spans="1:20" s="21" customFormat="1" x14ac:dyDescent="0.2">
      <c r="A31" s="21">
        <v>4</v>
      </c>
      <c r="B31" s="21" t="s">
        <v>24</v>
      </c>
      <c r="E31" s="22"/>
      <c r="F31" s="21">
        <v>7</v>
      </c>
      <c r="G31" s="23">
        <f t="shared" ref="G31:Q32" si="10">G4+G22</f>
        <v>5628774.5865057465</v>
      </c>
      <c r="H31" s="23">
        <f t="shared" si="10"/>
        <v>4091219.7213665172</v>
      </c>
      <c r="I31" s="23">
        <f t="shared" si="10"/>
        <v>6898823.0873641996</v>
      </c>
      <c r="J31" s="23">
        <f t="shared" si="10"/>
        <v>1239.8196396394601</v>
      </c>
      <c r="K31" s="23">
        <f t="shared" si="10"/>
        <v>63010.7043047771</v>
      </c>
      <c r="L31" s="23">
        <f t="shared" si="10"/>
        <v>3310929.0786710298</v>
      </c>
      <c r="M31" s="23">
        <f t="shared" si="10"/>
        <v>256539.90507993399</v>
      </c>
      <c r="N31" s="23">
        <f t="shared" si="10"/>
        <v>487653.80015191447</v>
      </c>
      <c r="O31" s="23">
        <f t="shared" si="10"/>
        <v>55840.880688382123</v>
      </c>
      <c r="P31" s="23">
        <f t="shared" si="10"/>
        <v>2073627.0158695255</v>
      </c>
      <c r="Q31" s="23">
        <f t="shared" si="10"/>
        <v>1011172.9536748296</v>
      </c>
      <c r="R31" s="23">
        <f t="shared" ref="R31:S31" si="11">R4+R22</f>
        <v>3084799.9695443548</v>
      </c>
      <c r="S31" s="23">
        <f t="shared" si="11"/>
        <v>3628294.6503846515</v>
      </c>
    </row>
    <row r="32" spans="1:20" s="21" customFormat="1" x14ac:dyDescent="0.2">
      <c r="A32" s="21">
        <v>5</v>
      </c>
      <c r="B32" s="21" t="s">
        <v>16</v>
      </c>
      <c r="E32" s="22"/>
      <c r="F32" s="21">
        <v>5</v>
      </c>
      <c r="G32" s="23">
        <f t="shared" si="10"/>
        <v>1239309.7180396018</v>
      </c>
      <c r="H32" s="23">
        <f t="shared" si="10"/>
        <v>1137330.2106871328</v>
      </c>
      <c r="I32" s="23">
        <f t="shared" si="10"/>
        <v>562160.94400049699</v>
      </c>
      <c r="J32" s="23">
        <f t="shared" si="10"/>
        <v>108.460643983777</v>
      </c>
      <c r="K32" s="23">
        <f t="shared" si="10"/>
        <v>133519.086667989</v>
      </c>
      <c r="L32" s="23">
        <f t="shared" si="10"/>
        <v>174668.57200577401</v>
      </c>
      <c r="M32" s="23">
        <f t="shared" si="10"/>
        <v>280806.33775629202</v>
      </c>
      <c r="N32" s="23">
        <f t="shared" si="10"/>
        <v>161244.52210114588</v>
      </c>
      <c r="O32" s="23">
        <f t="shared" si="10"/>
        <v>19314.139943078957</v>
      </c>
      <c r="P32" s="23">
        <f t="shared" si="10"/>
        <v>545796.54099982418</v>
      </c>
      <c r="Q32" s="23">
        <f t="shared" si="10"/>
        <v>334319.7740908665</v>
      </c>
      <c r="R32" s="23">
        <f t="shared" ref="R32:S32" si="12">R5+R23</f>
        <v>880116.31509069074</v>
      </c>
      <c r="S32" s="23">
        <f t="shared" si="12"/>
        <v>1060674.9771349155</v>
      </c>
      <c r="T32" s="24"/>
    </row>
    <row r="34" spans="1:19" x14ac:dyDescent="0.2">
      <c r="A34" s="25" t="s">
        <v>40</v>
      </c>
      <c r="B34" s="25"/>
      <c r="N34" s="7"/>
      <c r="O34" s="7"/>
      <c r="P34" s="7"/>
      <c r="Q34" s="7"/>
      <c r="R34" s="7"/>
      <c r="S34" s="7"/>
    </row>
    <row r="35" spans="1:19" x14ac:dyDescent="0.2">
      <c r="A35">
        <v>2</v>
      </c>
      <c r="B35" t="s">
        <v>19</v>
      </c>
      <c r="F35">
        <v>17</v>
      </c>
      <c r="G35" s="6">
        <f>G30</f>
        <v>64607042.847293235</v>
      </c>
      <c r="H35" s="6">
        <f t="shared" ref="H35:S35" si="13">H30</f>
        <v>52763791.481458038</v>
      </c>
      <c r="I35" s="10">
        <f t="shared" si="13"/>
        <v>158172898.499488</v>
      </c>
      <c r="J35" s="10">
        <f t="shared" si="13"/>
        <v>29527.6852709255</v>
      </c>
      <c r="K35" s="10">
        <f t="shared" si="13"/>
        <v>2742531.3281127401</v>
      </c>
      <c r="L35" s="6">
        <f t="shared" si="13"/>
        <v>79561400.123611003</v>
      </c>
      <c r="M35" s="6">
        <f t="shared" si="13"/>
        <v>13722156.508230301</v>
      </c>
      <c r="N35" s="6">
        <f t="shared" si="13"/>
        <v>4572025.376872669</v>
      </c>
      <c r="O35" s="6">
        <f t="shared" si="13"/>
        <v>558889.1284922557</v>
      </c>
      <c r="P35" s="6">
        <f t="shared" si="13"/>
        <v>12781303.537486801</v>
      </c>
      <c r="Q35" s="6">
        <f t="shared" si="13"/>
        <v>26064050.107185714</v>
      </c>
      <c r="R35" s="6">
        <f t="shared" si="13"/>
        <v>38845353.644672513</v>
      </c>
      <c r="S35" s="6">
        <f t="shared" si="13"/>
        <v>43976268.150037438</v>
      </c>
    </row>
    <row r="36" spans="1:19" x14ac:dyDescent="0.2">
      <c r="A36">
        <v>3</v>
      </c>
      <c r="B36" t="s">
        <v>24</v>
      </c>
      <c r="F36">
        <v>7</v>
      </c>
      <c r="G36" s="6">
        <f>G31</f>
        <v>5628774.5865057465</v>
      </c>
      <c r="H36" s="6">
        <f t="shared" ref="H36:S36" si="14">H31</f>
        <v>4091219.7213665172</v>
      </c>
      <c r="I36" s="6">
        <f t="shared" si="14"/>
        <v>6898823.0873641996</v>
      </c>
      <c r="J36" s="6">
        <f t="shared" si="14"/>
        <v>1239.8196396394601</v>
      </c>
      <c r="K36" s="6">
        <f t="shared" si="14"/>
        <v>63010.7043047771</v>
      </c>
      <c r="L36" s="6">
        <f t="shared" si="14"/>
        <v>3310929.0786710298</v>
      </c>
      <c r="M36" s="6">
        <f t="shared" si="14"/>
        <v>256539.90507993399</v>
      </c>
      <c r="N36" s="6">
        <f t="shared" si="14"/>
        <v>487653.80015191447</v>
      </c>
      <c r="O36" s="6">
        <f t="shared" si="14"/>
        <v>55840.880688382123</v>
      </c>
      <c r="P36" s="6">
        <f t="shared" si="14"/>
        <v>2073627.0158695255</v>
      </c>
      <c r="Q36" s="6">
        <f t="shared" si="14"/>
        <v>1011172.9536748296</v>
      </c>
      <c r="R36" s="6">
        <f t="shared" si="14"/>
        <v>3084799.9695443548</v>
      </c>
      <c r="S36" s="6">
        <f t="shared" si="14"/>
        <v>3628294.6503846515</v>
      </c>
    </row>
    <row r="37" spans="1:19" x14ac:dyDescent="0.2">
      <c r="A37">
        <v>4</v>
      </c>
      <c r="B37" t="s">
        <v>16</v>
      </c>
      <c r="F37">
        <v>5</v>
      </c>
      <c r="G37" s="6">
        <f>G32</f>
        <v>1239309.7180396018</v>
      </c>
      <c r="H37" s="6">
        <f t="shared" ref="H37:S37" si="15">H32</f>
        <v>1137330.2106871328</v>
      </c>
      <c r="I37" s="6">
        <f t="shared" si="15"/>
        <v>562160.94400049699</v>
      </c>
      <c r="J37" s="6">
        <f t="shared" si="15"/>
        <v>108.460643983777</v>
      </c>
      <c r="K37" s="6">
        <f t="shared" si="15"/>
        <v>133519.086667989</v>
      </c>
      <c r="L37" s="6">
        <f t="shared" si="15"/>
        <v>174668.57200577401</v>
      </c>
      <c r="M37" s="6">
        <f t="shared" si="15"/>
        <v>280806.33775629202</v>
      </c>
      <c r="N37" s="6">
        <f t="shared" si="15"/>
        <v>161244.52210114588</v>
      </c>
      <c r="O37" s="6">
        <f t="shared" si="15"/>
        <v>19314.139943078957</v>
      </c>
      <c r="P37" s="6">
        <f t="shared" si="15"/>
        <v>545796.54099982418</v>
      </c>
      <c r="Q37" s="6">
        <f t="shared" si="15"/>
        <v>334319.7740908665</v>
      </c>
      <c r="R37" s="6">
        <f t="shared" si="15"/>
        <v>880116.31509069074</v>
      </c>
      <c r="S37" s="6">
        <f t="shared" si="15"/>
        <v>1060674.9771349155</v>
      </c>
    </row>
    <row r="39" spans="1:19" x14ac:dyDescent="0.2">
      <c r="B39" t="s">
        <v>19</v>
      </c>
      <c r="D39" t="s">
        <v>46</v>
      </c>
      <c r="G39" s="35">
        <v>0.16</v>
      </c>
      <c r="H39" s="35">
        <v>0.16</v>
      </c>
      <c r="I39" s="35">
        <v>0.16</v>
      </c>
      <c r="J39" s="35">
        <v>0.13</v>
      </c>
      <c r="K39" s="35">
        <v>0.38</v>
      </c>
      <c r="L39" s="35">
        <v>0.16</v>
      </c>
      <c r="M39" s="35">
        <v>0.38</v>
      </c>
      <c r="N39" s="35">
        <v>0.16</v>
      </c>
      <c r="O39" s="35">
        <v>0.16</v>
      </c>
      <c r="P39" s="35">
        <v>0.16</v>
      </c>
      <c r="Q39" s="35">
        <v>0.16</v>
      </c>
      <c r="R39" s="35">
        <v>0.16</v>
      </c>
      <c r="S39" s="35">
        <v>0.16</v>
      </c>
    </row>
    <row r="40" spans="1:19" x14ac:dyDescent="0.2">
      <c r="B40" t="s">
        <v>24</v>
      </c>
      <c r="D40" t="s">
        <v>46</v>
      </c>
      <c r="G40" s="35">
        <v>0.03</v>
      </c>
      <c r="H40" s="35">
        <v>0.03</v>
      </c>
      <c r="I40" s="35">
        <v>0.03</v>
      </c>
      <c r="J40" s="35">
        <v>0.03</v>
      </c>
      <c r="K40" s="35">
        <v>0</v>
      </c>
      <c r="L40" s="35">
        <v>0.03</v>
      </c>
      <c r="M40" s="35">
        <v>0</v>
      </c>
      <c r="N40" s="35">
        <v>0.03</v>
      </c>
      <c r="O40" s="35">
        <v>0.03</v>
      </c>
      <c r="P40" s="35">
        <v>0.03</v>
      </c>
      <c r="Q40" s="35">
        <v>0.03</v>
      </c>
      <c r="R40" s="35">
        <v>0.03</v>
      </c>
      <c r="S40" s="35">
        <v>0.03</v>
      </c>
    </row>
    <row r="41" spans="1:19" x14ac:dyDescent="0.2">
      <c r="B41" t="s">
        <v>16</v>
      </c>
      <c r="D41" t="s">
        <v>46</v>
      </c>
      <c r="G41" s="35">
        <v>0.23</v>
      </c>
      <c r="H41" s="35">
        <v>0.23</v>
      </c>
      <c r="I41" s="35">
        <v>0.23</v>
      </c>
      <c r="J41" s="35">
        <v>0</v>
      </c>
      <c r="K41" s="35">
        <v>0</v>
      </c>
      <c r="L41" s="35">
        <v>0.23</v>
      </c>
      <c r="M41" s="35">
        <v>0</v>
      </c>
      <c r="N41" s="35">
        <v>0.23</v>
      </c>
      <c r="O41" s="35">
        <v>0.23</v>
      </c>
      <c r="P41" s="35">
        <v>0.23</v>
      </c>
      <c r="Q41" s="35">
        <v>0.23</v>
      </c>
      <c r="R41" s="35">
        <v>0.23</v>
      </c>
      <c r="S41" s="35">
        <v>0.23</v>
      </c>
    </row>
    <row r="43" spans="1:19" x14ac:dyDescent="0.2">
      <c r="B43" t="s">
        <v>32</v>
      </c>
      <c r="G43" s="4">
        <f>G35*G39</f>
        <v>10337126.855566917</v>
      </c>
      <c r="H43" s="4">
        <f t="shared" ref="H43:S43" si="16">H35*H39</f>
        <v>8442206.6370332856</v>
      </c>
      <c r="I43" s="5">
        <f t="shared" si="16"/>
        <v>25307663.759918079</v>
      </c>
      <c r="J43" s="2">
        <f t="shared" si="16"/>
        <v>3838.5990852203149</v>
      </c>
      <c r="K43" s="2">
        <f t="shared" si="16"/>
        <v>1042161.9046828413</v>
      </c>
      <c r="L43" s="4">
        <f t="shared" si="16"/>
        <v>12729824.01977776</v>
      </c>
      <c r="M43" s="4">
        <f t="shared" si="16"/>
        <v>5214419.4731275141</v>
      </c>
      <c r="N43" s="4">
        <f t="shared" si="16"/>
        <v>731524.06029962702</v>
      </c>
      <c r="O43" s="4">
        <f t="shared" si="16"/>
        <v>89422.260558760914</v>
      </c>
      <c r="P43" s="4">
        <f t="shared" si="16"/>
        <v>2045008.5659978881</v>
      </c>
      <c r="Q43" s="4">
        <f t="shared" si="16"/>
        <v>4170248.0171497143</v>
      </c>
      <c r="R43" s="4">
        <f t="shared" si="16"/>
        <v>6215256.5831476022</v>
      </c>
      <c r="S43" s="4">
        <f t="shared" si="16"/>
        <v>7036202.9040059904</v>
      </c>
    </row>
    <row r="44" spans="1:19" x14ac:dyDescent="0.2">
      <c r="B44" t="s">
        <v>33</v>
      </c>
      <c r="G44" s="4">
        <f>G36*G40</f>
        <v>168863.2375951724</v>
      </c>
      <c r="H44" s="4">
        <f t="shared" ref="H44:S44" si="17">H36*H40</f>
        <v>122736.59164099551</v>
      </c>
      <c r="I44" s="5">
        <f t="shared" si="17"/>
        <v>206964.69262092598</v>
      </c>
      <c r="J44" s="2">
        <f t="shared" si="17"/>
        <v>37.194589189183802</v>
      </c>
      <c r="K44" s="2">
        <f t="shared" si="17"/>
        <v>0</v>
      </c>
      <c r="L44" s="4">
        <f t="shared" si="17"/>
        <v>99327.872360130888</v>
      </c>
      <c r="M44" s="4">
        <f t="shared" si="17"/>
        <v>0</v>
      </c>
      <c r="N44" s="4">
        <f t="shared" si="17"/>
        <v>14629.614004557434</v>
      </c>
      <c r="O44" s="4">
        <f t="shared" si="17"/>
        <v>1675.2264206514637</v>
      </c>
      <c r="P44" s="4">
        <f t="shared" si="17"/>
        <v>62208.81047608576</v>
      </c>
      <c r="Q44" s="4">
        <f t="shared" si="17"/>
        <v>30335.188610244884</v>
      </c>
      <c r="R44" s="4">
        <f t="shared" si="17"/>
        <v>92543.999086330645</v>
      </c>
      <c r="S44" s="4">
        <f t="shared" si="17"/>
        <v>108848.83951153954</v>
      </c>
    </row>
    <row r="45" spans="1:19" x14ac:dyDescent="0.2">
      <c r="B45" t="s">
        <v>34</v>
      </c>
      <c r="G45" s="4">
        <f>G37*G41</f>
        <v>285041.23514910846</v>
      </c>
      <c r="H45" s="4">
        <f t="shared" ref="H45:S45" si="18">H37*H41</f>
        <v>261585.94845804054</v>
      </c>
      <c r="I45" s="5">
        <f t="shared" si="18"/>
        <v>129297.01712011431</v>
      </c>
      <c r="J45" s="2">
        <f t="shared" si="18"/>
        <v>0</v>
      </c>
      <c r="K45" s="2">
        <f t="shared" si="18"/>
        <v>0</v>
      </c>
      <c r="L45" s="4">
        <f t="shared" si="18"/>
        <v>40173.771561328023</v>
      </c>
      <c r="M45" s="4">
        <f t="shared" si="18"/>
        <v>0</v>
      </c>
      <c r="N45" s="4">
        <f t="shared" si="18"/>
        <v>37086.240083263554</v>
      </c>
      <c r="O45" s="4">
        <f t="shared" si="18"/>
        <v>4442.2521869081602</v>
      </c>
      <c r="P45" s="4">
        <f t="shared" si="18"/>
        <v>125533.20442995957</v>
      </c>
      <c r="Q45" s="4">
        <f t="shared" si="18"/>
        <v>76893.548040899303</v>
      </c>
      <c r="R45" s="4">
        <f t="shared" si="18"/>
        <v>202426.75247085889</v>
      </c>
      <c r="S45" s="4">
        <f t="shared" si="18"/>
        <v>243955.24474103059</v>
      </c>
    </row>
    <row r="46" spans="1:19" x14ac:dyDescent="0.2">
      <c r="B46" t="s">
        <v>36</v>
      </c>
      <c r="G46" s="6">
        <f>SUM(G43:G45)</f>
        <v>10791031.328311197</v>
      </c>
      <c r="H46" s="6">
        <f t="shared" ref="H46:S46" si="19">SUM(H43:H45)</f>
        <v>8826529.1771323215</v>
      </c>
      <c r="I46" s="6">
        <f t="shared" si="19"/>
        <v>25643925.46965912</v>
      </c>
      <c r="J46" s="3">
        <f t="shared" si="19"/>
        <v>3875.7936744094986</v>
      </c>
      <c r="K46" s="6">
        <f t="shared" si="19"/>
        <v>1042161.9046828413</v>
      </c>
      <c r="L46" s="4">
        <f t="shared" si="19"/>
        <v>12869325.663699219</v>
      </c>
      <c r="M46" s="4">
        <f t="shared" si="19"/>
        <v>5214419.4731275141</v>
      </c>
      <c r="N46" s="4">
        <f t="shared" si="19"/>
        <v>783239.91438744811</v>
      </c>
      <c r="O46" s="4">
        <f t="shared" si="19"/>
        <v>95539.739166320534</v>
      </c>
      <c r="P46" s="4">
        <f t="shared" si="19"/>
        <v>2232750.5809039334</v>
      </c>
      <c r="Q46" s="4">
        <f t="shared" si="19"/>
        <v>4277476.7538008587</v>
      </c>
      <c r="R46" s="4">
        <f t="shared" si="19"/>
        <v>6510227.3347047921</v>
      </c>
      <c r="S46" s="4">
        <f t="shared" si="19"/>
        <v>7389006.9882585611</v>
      </c>
    </row>
    <row r="48" spans="1:19" x14ac:dyDescent="0.2">
      <c r="B48" t="s">
        <v>27</v>
      </c>
      <c r="C48" t="s">
        <v>45</v>
      </c>
      <c r="F48">
        <v>11</v>
      </c>
      <c r="G48" s="2">
        <v>7896449.4714000002</v>
      </c>
      <c r="H48">
        <v>7896449.4714000002</v>
      </c>
      <c r="I48">
        <v>0</v>
      </c>
      <c r="J48">
        <v>0</v>
      </c>
      <c r="K48">
        <v>0</v>
      </c>
      <c r="L48">
        <v>0</v>
      </c>
      <c r="M48">
        <v>0</v>
      </c>
      <c r="N48" s="1">
        <v>630652.75910000002</v>
      </c>
      <c r="O48" s="1">
        <v>118803.6623</v>
      </c>
      <c r="P48" s="1">
        <v>7146993.0499999998</v>
      </c>
      <c r="Q48" s="1">
        <v>0</v>
      </c>
      <c r="R48" s="1">
        <v>7146993.0499999998</v>
      </c>
      <c r="S48" s="1">
        <v>7896449.4714000002</v>
      </c>
    </row>
    <row r="49" spans="1:20" x14ac:dyDescent="0.2">
      <c r="B49" t="s">
        <v>27</v>
      </c>
      <c r="C49" t="s">
        <v>45</v>
      </c>
      <c r="F49">
        <v>1</v>
      </c>
      <c r="G49" s="2">
        <v>252704.98120000001</v>
      </c>
      <c r="H49">
        <v>252704.98120000001</v>
      </c>
      <c r="I49">
        <v>0</v>
      </c>
      <c r="J49">
        <v>0</v>
      </c>
      <c r="K49">
        <v>0</v>
      </c>
      <c r="L49">
        <v>0</v>
      </c>
      <c r="M49">
        <v>0</v>
      </c>
      <c r="N49" s="1">
        <v>31999.840800000002</v>
      </c>
      <c r="O49" s="1">
        <v>2873.8321999999998</v>
      </c>
      <c r="P49" s="1">
        <v>217831.3082</v>
      </c>
      <c r="Q49" s="1">
        <v>0</v>
      </c>
      <c r="R49" s="1">
        <v>217831.3082</v>
      </c>
      <c r="S49" s="1">
        <v>252704.98120000001</v>
      </c>
    </row>
    <row r="51" spans="1:20" s="12" customFormat="1" x14ac:dyDescent="0.2">
      <c r="A51" s="12">
        <v>2</v>
      </c>
      <c r="B51" s="12" t="s">
        <v>35</v>
      </c>
      <c r="G51" s="14">
        <f>G46+G48+G49</f>
        <v>18940185.780911196</v>
      </c>
      <c r="H51" s="14">
        <f t="shared" ref="H51:S51" si="20">H46+H48+H49</f>
        <v>16975683.629732322</v>
      </c>
      <c r="I51" s="14">
        <f t="shared" si="20"/>
        <v>25643925.46965912</v>
      </c>
      <c r="J51" s="14">
        <f t="shared" si="20"/>
        <v>3875.7936744094986</v>
      </c>
      <c r="K51" s="14">
        <f t="shared" si="20"/>
        <v>1042161.9046828413</v>
      </c>
      <c r="L51" s="14">
        <f t="shared" si="20"/>
        <v>12869325.663699219</v>
      </c>
      <c r="M51" s="14">
        <f t="shared" si="20"/>
        <v>5214419.4731275141</v>
      </c>
      <c r="N51" s="14">
        <f t="shared" si="20"/>
        <v>1445892.514287448</v>
      </c>
      <c r="O51" s="14">
        <f t="shared" si="20"/>
        <v>217217.23366632054</v>
      </c>
      <c r="P51" s="14">
        <f t="shared" si="20"/>
        <v>9597574.9391039331</v>
      </c>
      <c r="Q51" s="14">
        <f t="shared" si="20"/>
        <v>4277476.7538008587</v>
      </c>
      <c r="R51" s="14">
        <f t="shared" si="20"/>
        <v>13875051.692904791</v>
      </c>
      <c r="S51" s="14">
        <f t="shared" si="20"/>
        <v>15538161.440858562</v>
      </c>
    </row>
    <row r="53" spans="1:20" s="12" customFormat="1" x14ac:dyDescent="0.2">
      <c r="A53" s="12">
        <v>3</v>
      </c>
      <c r="B53" s="12" t="s">
        <v>19</v>
      </c>
      <c r="E53" s="13"/>
      <c r="G53" s="14">
        <f>G35-G43</f>
        <v>54269915.991726317</v>
      </c>
      <c r="H53" s="14">
        <f t="shared" ref="H53:S53" si="21">H35-H43</f>
        <v>44321584.844424754</v>
      </c>
      <c r="I53" s="14">
        <f t="shared" si="21"/>
        <v>132865234.73956992</v>
      </c>
      <c r="J53" s="14">
        <f t="shared" si="21"/>
        <v>25689.086185705186</v>
      </c>
      <c r="K53" s="14">
        <f t="shared" si="21"/>
        <v>1700369.4234298989</v>
      </c>
      <c r="L53" s="14">
        <f t="shared" si="21"/>
        <v>66831576.103833243</v>
      </c>
      <c r="M53" s="14">
        <f t="shared" si="21"/>
        <v>8507737.0351027865</v>
      </c>
      <c r="N53" s="14">
        <f t="shared" si="21"/>
        <v>3840501.316573042</v>
      </c>
      <c r="O53" s="14">
        <f t="shared" si="21"/>
        <v>469466.8679334948</v>
      </c>
      <c r="P53" s="14">
        <f t="shared" si="21"/>
        <v>10736294.971488914</v>
      </c>
      <c r="Q53" s="14">
        <f t="shared" si="21"/>
        <v>21893802.090036001</v>
      </c>
      <c r="R53" s="14">
        <f t="shared" si="21"/>
        <v>32630097.061524913</v>
      </c>
      <c r="S53" s="14">
        <f t="shared" si="21"/>
        <v>36940065.246031448</v>
      </c>
    </row>
    <row r="54" spans="1:20" s="12" customFormat="1" x14ac:dyDescent="0.2">
      <c r="A54" s="12">
        <v>4</v>
      </c>
      <c r="B54" s="12" t="s">
        <v>24</v>
      </c>
      <c r="E54" s="13"/>
      <c r="G54" s="14">
        <f t="shared" ref="G54:S55" si="22">G36-G44</f>
        <v>5459911.3489105739</v>
      </c>
      <c r="H54" s="14">
        <f t="shared" si="22"/>
        <v>3968483.1297255219</v>
      </c>
      <c r="I54" s="14">
        <f t="shared" si="22"/>
        <v>6691858.394743274</v>
      </c>
      <c r="J54" s="14">
        <f t="shared" si="22"/>
        <v>1202.6250504502764</v>
      </c>
      <c r="K54" s="14">
        <f t="shared" si="22"/>
        <v>63010.7043047771</v>
      </c>
      <c r="L54" s="14">
        <f t="shared" si="22"/>
        <v>3211601.206310899</v>
      </c>
      <c r="M54" s="14">
        <f t="shared" si="22"/>
        <v>256539.90507993399</v>
      </c>
      <c r="N54" s="14">
        <f t="shared" si="22"/>
        <v>473024.18614735705</v>
      </c>
      <c r="O54" s="14">
        <f t="shared" si="22"/>
        <v>54165.654267730657</v>
      </c>
      <c r="P54" s="14">
        <f t="shared" si="22"/>
        <v>2011418.2053934396</v>
      </c>
      <c r="Q54" s="14">
        <f t="shared" si="22"/>
        <v>980837.76506458467</v>
      </c>
      <c r="R54" s="14">
        <f t="shared" si="22"/>
        <v>2992255.9704580242</v>
      </c>
      <c r="S54" s="14">
        <f t="shared" si="22"/>
        <v>3519445.8108731122</v>
      </c>
    </row>
    <row r="55" spans="1:20" s="12" customFormat="1" x14ac:dyDescent="0.2">
      <c r="A55" s="12">
        <v>5</v>
      </c>
      <c r="B55" s="12" t="s">
        <v>16</v>
      </c>
      <c r="E55" s="13"/>
      <c r="G55" s="14">
        <f t="shared" si="22"/>
        <v>954268.48289049335</v>
      </c>
      <c r="H55" s="14">
        <f t="shared" si="22"/>
        <v>875744.26222909219</v>
      </c>
      <c r="I55" s="14">
        <f t="shared" si="22"/>
        <v>432863.9268803827</v>
      </c>
      <c r="J55" s="14">
        <f t="shared" si="22"/>
        <v>108.460643983777</v>
      </c>
      <c r="K55" s="14">
        <f t="shared" si="22"/>
        <v>133519.086667989</v>
      </c>
      <c r="L55" s="14">
        <f t="shared" si="22"/>
        <v>134494.80044444598</v>
      </c>
      <c r="M55" s="14">
        <f t="shared" si="22"/>
        <v>280806.33775629202</v>
      </c>
      <c r="N55" s="14">
        <f t="shared" si="22"/>
        <v>124158.28201788233</v>
      </c>
      <c r="O55" s="14">
        <f t="shared" si="22"/>
        <v>14871.887756170796</v>
      </c>
      <c r="P55" s="14">
        <f t="shared" si="22"/>
        <v>420263.33656986459</v>
      </c>
      <c r="Q55" s="14">
        <f t="shared" si="22"/>
        <v>257426.2260499672</v>
      </c>
      <c r="R55" s="14">
        <f t="shared" si="22"/>
        <v>677689.56261983188</v>
      </c>
      <c r="S55" s="14">
        <f t="shared" si="22"/>
        <v>816719.73239388491</v>
      </c>
      <c r="T55" s="15"/>
    </row>
    <row r="58" spans="1:20" x14ac:dyDescent="0.2">
      <c r="N58" s="6"/>
    </row>
    <row r="60" spans="1:20" x14ac:dyDescent="0.2">
      <c r="N60" s="6"/>
    </row>
  </sheetData>
  <sortState ref="A2:S17">
    <sortCondition ref="A2:A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D29" sqref="D29"/>
    </sheetView>
  </sheetViews>
  <sheetFormatPr baseColWidth="10" defaultColWidth="8.83203125" defaultRowHeight="15" x14ac:dyDescent="0.2"/>
  <cols>
    <col min="1" max="1" width="10.1640625" bestFit="1" customWidth="1"/>
    <col min="2" max="2" width="13.5" bestFit="1" customWidth="1"/>
    <col min="3" max="3" width="23.1640625" bestFit="1" customWidth="1"/>
    <col min="4" max="4" width="5.5" bestFit="1" customWidth="1"/>
    <col min="5" max="5" width="7.5" bestFit="1" customWidth="1"/>
    <col min="6" max="6" width="23.1640625" bestFit="1" customWidth="1"/>
    <col min="7" max="7" width="22" bestFit="1" customWidth="1"/>
    <col min="8" max="8" width="25.1640625" bestFit="1" customWidth="1"/>
  </cols>
  <sheetData>
    <row r="1" spans="1:8" x14ac:dyDescent="0.2">
      <c r="A1" t="s">
        <v>47</v>
      </c>
      <c r="B1" t="s">
        <v>48</v>
      </c>
      <c r="C1" t="s">
        <v>49</v>
      </c>
      <c r="D1" t="s">
        <v>50</v>
      </c>
      <c r="E1" t="s">
        <v>2</v>
      </c>
      <c r="F1" t="s">
        <v>51</v>
      </c>
      <c r="G1" t="s">
        <v>52</v>
      </c>
      <c r="H1" t="s">
        <v>53</v>
      </c>
    </row>
    <row r="2" spans="1:8" x14ac:dyDescent="0.2">
      <c r="A2">
        <v>2014</v>
      </c>
      <c r="B2" t="s">
        <v>16</v>
      </c>
      <c r="C2" t="s">
        <v>54</v>
      </c>
      <c r="D2">
        <v>1</v>
      </c>
      <c r="E2">
        <v>6</v>
      </c>
      <c r="F2" s="10">
        <v>138568.49877929688</v>
      </c>
      <c r="G2" s="10">
        <v>0</v>
      </c>
      <c r="H2" s="10">
        <v>0</v>
      </c>
    </row>
    <row r="3" spans="1:8" x14ac:dyDescent="0.2">
      <c r="A3">
        <v>2016</v>
      </c>
      <c r="B3" t="s">
        <v>16</v>
      </c>
      <c r="C3" t="s">
        <v>55</v>
      </c>
      <c r="D3">
        <v>4</v>
      </c>
      <c r="E3">
        <v>1</v>
      </c>
      <c r="F3" s="10">
        <v>345.9840087890625</v>
      </c>
      <c r="G3" s="10">
        <v>0</v>
      </c>
      <c r="H3" s="10">
        <v>894.3359375</v>
      </c>
    </row>
    <row r="4" spans="1:8" x14ac:dyDescent="0.2">
      <c r="A4">
        <v>2014</v>
      </c>
      <c r="B4" t="s">
        <v>16</v>
      </c>
      <c r="C4" t="s">
        <v>56</v>
      </c>
      <c r="D4">
        <v>6</v>
      </c>
      <c r="E4">
        <v>1</v>
      </c>
      <c r="F4" s="10">
        <v>192754.796875</v>
      </c>
      <c r="G4" s="10">
        <v>0</v>
      </c>
      <c r="H4" s="10">
        <v>0</v>
      </c>
    </row>
    <row r="5" spans="1:8" x14ac:dyDescent="0.2">
      <c r="A5">
        <v>2013</v>
      </c>
      <c r="B5" t="s">
        <v>16</v>
      </c>
      <c r="C5" t="s">
        <v>57</v>
      </c>
      <c r="E5">
        <v>1</v>
      </c>
      <c r="F5" s="10">
        <v>0</v>
      </c>
      <c r="G5" s="10">
        <v>0</v>
      </c>
      <c r="H5" s="10">
        <v>9639</v>
      </c>
    </row>
    <row r="6" spans="1:8" x14ac:dyDescent="0.2">
      <c r="A6">
        <v>2014</v>
      </c>
      <c r="B6" t="s">
        <v>16</v>
      </c>
      <c r="C6" t="s">
        <v>57</v>
      </c>
      <c r="E6">
        <v>7</v>
      </c>
      <c r="F6" s="10">
        <v>194646.80755615234</v>
      </c>
      <c r="G6" s="10">
        <v>34.047999382019043</v>
      </c>
      <c r="H6" s="10">
        <v>79564.55859375</v>
      </c>
    </row>
    <row r="7" spans="1:8" x14ac:dyDescent="0.2">
      <c r="A7">
        <v>2014</v>
      </c>
      <c r="B7" t="s">
        <v>16</v>
      </c>
      <c r="C7" t="s">
        <v>58</v>
      </c>
      <c r="E7">
        <v>6</v>
      </c>
      <c r="F7" s="10">
        <v>155448.6724395752</v>
      </c>
      <c r="G7" s="10">
        <v>28.604598999023438</v>
      </c>
      <c r="H7" s="10">
        <v>95783.084320068359</v>
      </c>
    </row>
    <row r="8" spans="1:8" x14ac:dyDescent="0.2">
      <c r="A8">
        <v>2015</v>
      </c>
      <c r="B8" t="s">
        <v>16</v>
      </c>
      <c r="C8" t="s">
        <v>57</v>
      </c>
      <c r="E8">
        <v>12</v>
      </c>
      <c r="F8" s="10">
        <v>178442.90034484863</v>
      </c>
      <c r="G8" s="10">
        <v>34.030598640441895</v>
      </c>
      <c r="H8" s="10">
        <v>92704.688659667969</v>
      </c>
    </row>
    <row r="9" spans="1:8" x14ac:dyDescent="0.2">
      <c r="A9">
        <v>2015</v>
      </c>
      <c r="B9" t="s">
        <v>16</v>
      </c>
      <c r="C9" t="s">
        <v>58</v>
      </c>
      <c r="E9">
        <v>16</v>
      </c>
      <c r="F9" s="10">
        <v>355903.38970947266</v>
      </c>
      <c r="G9" s="10">
        <v>76.602725133299828</v>
      </c>
      <c r="H9" s="10">
        <v>97294.921845555305</v>
      </c>
    </row>
    <row r="10" spans="1:8" x14ac:dyDescent="0.2">
      <c r="A10">
        <v>2016</v>
      </c>
      <c r="B10" t="s">
        <v>16</v>
      </c>
      <c r="C10" t="s">
        <v>57</v>
      </c>
      <c r="E10">
        <v>40</v>
      </c>
      <c r="F10" s="10">
        <v>213796.90034484863</v>
      </c>
      <c r="G10" s="10">
        <v>44.395401179790497</v>
      </c>
      <c r="H10" s="10">
        <v>81366.534262180328</v>
      </c>
    </row>
    <row r="11" spans="1:8" x14ac:dyDescent="0.2">
      <c r="A11">
        <v>2016</v>
      </c>
      <c r="B11" t="s">
        <v>16</v>
      </c>
      <c r="C11" t="s">
        <v>59</v>
      </c>
      <c r="E11">
        <v>2</v>
      </c>
      <c r="F11" s="10">
        <v>1896.6000366210938</v>
      </c>
      <c r="G11" s="10">
        <v>0.47269999235868454</v>
      </c>
      <c r="H11" s="10">
        <v>-6.78600013256073</v>
      </c>
    </row>
    <row r="12" spans="1:8" x14ac:dyDescent="0.2">
      <c r="A12">
        <v>2016</v>
      </c>
      <c r="B12" t="s">
        <v>16</v>
      </c>
      <c r="C12" t="s">
        <v>58</v>
      </c>
      <c r="E12">
        <v>5</v>
      </c>
      <c r="F12" s="10">
        <v>3801.659912109375</v>
      </c>
      <c r="G12" s="10">
        <v>3.2200001180171967E-2</v>
      </c>
      <c r="H12" s="10">
        <v>17103.891987800598</v>
      </c>
    </row>
    <row r="13" spans="1:8" x14ac:dyDescent="0.2">
      <c r="F13" s="10">
        <f>SUM(F2:F12)</f>
        <v>1435606.2100067139</v>
      </c>
      <c r="G13" s="10">
        <f>SUM(G2:G12)</f>
        <v>218.18622332811356</v>
      </c>
      <c r="H13" s="10">
        <f>SUM(H2:H12)</f>
        <v>474344.22960639</v>
      </c>
    </row>
    <row r="14" spans="1:8" x14ac:dyDescent="0.2">
      <c r="F14" s="10">
        <f>SUM(F2:F4)</f>
        <v>331669.27966308594</v>
      </c>
      <c r="G14" s="10">
        <f>SUM(G2:G4)</f>
        <v>0</v>
      </c>
      <c r="H14" s="10">
        <f>SUM(H2:H4)</f>
        <v>894.3359375</v>
      </c>
    </row>
    <row r="15" spans="1:8" s="28" customFormat="1" x14ac:dyDescent="0.2">
      <c r="F15" s="29">
        <f>F14/F13</f>
        <v>0.23103081983849513</v>
      </c>
      <c r="G15" s="29">
        <f>G14/G13</f>
        <v>0</v>
      </c>
      <c r="H15" s="29">
        <f>H14/H13</f>
        <v>1.8854154465884794E-3</v>
      </c>
    </row>
    <row r="16" spans="1:8" x14ac:dyDescent="0.2">
      <c r="F16" s="10"/>
      <c r="G16" s="10"/>
      <c r="H16" s="10"/>
    </row>
    <row r="17" spans="1:8" x14ac:dyDescent="0.2">
      <c r="A17">
        <v>2013</v>
      </c>
      <c r="B17" t="s">
        <v>19</v>
      </c>
      <c r="C17" s="30" t="s">
        <v>54</v>
      </c>
      <c r="D17">
        <v>1</v>
      </c>
      <c r="E17">
        <v>86</v>
      </c>
      <c r="F17" s="10">
        <v>3899384.8852901459</v>
      </c>
      <c r="G17" s="10">
        <v>287.63304220885038</v>
      </c>
      <c r="H17" s="10">
        <v>9667.5660105906427</v>
      </c>
    </row>
    <row r="18" spans="1:8" x14ac:dyDescent="0.2">
      <c r="A18">
        <v>2014</v>
      </c>
      <c r="B18" t="s">
        <v>19</v>
      </c>
      <c r="C18" t="s">
        <v>54</v>
      </c>
      <c r="D18">
        <v>1</v>
      </c>
      <c r="E18">
        <v>134</v>
      </c>
      <c r="F18" s="10">
        <v>6494340.6981925964</v>
      </c>
      <c r="G18" s="10">
        <v>884.54553996771574</v>
      </c>
      <c r="H18" s="10">
        <v>37138.735037900507</v>
      </c>
    </row>
    <row r="19" spans="1:8" x14ac:dyDescent="0.2">
      <c r="A19">
        <v>2015</v>
      </c>
      <c r="B19" t="s">
        <v>19</v>
      </c>
      <c r="C19" t="s">
        <v>54</v>
      </c>
      <c r="D19">
        <v>1</v>
      </c>
      <c r="E19">
        <v>31</v>
      </c>
      <c r="F19" s="10">
        <v>237013.61556243896</v>
      </c>
      <c r="G19" s="10">
        <v>46.762281516566873</v>
      </c>
      <c r="H19" s="10">
        <v>13401.168889927212</v>
      </c>
    </row>
    <row r="20" spans="1:8" x14ac:dyDescent="0.2">
      <c r="A20">
        <v>2016</v>
      </c>
      <c r="B20" t="s">
        <v>19</v>
      </c>
      <c r="C20" t="s">
        <v>54</v>
      </c>
      <c r="D20">
        <v>1</v>
      </c>
      <c r="E20">
        <v>30</v>
      </c>
      <c r="F20" s="10">
        <v>274584.6628112793</v>
      </c>
      <c r="G20" s="10">
        <v>27.243560647591949</v>
      </c>
      <c r="H20" s="10">
        <v>-325.8877030313015</v>
      </c>
    </row>
    <row r="21" spans="1:8" x14ac:dyDescent="0.2">
      <c r="A21">
        <v>2013</v>
      </c>
      <c r="B21" t="s">
        <v>19</v>
      </c>
      <c r="C21" s="30" t="s">
        <v>60</v>
      </c>
      <c r="D21">
        <v>2</v>
      </c>
      <c r="E21">
        <v>12478</v>
      </c>
      <c r="F21" s="10">
        <v>7494184.6803102493</v>
      </c>
      <c r="G21" s="10">
        <v>1384.4509056254756</v>
      </c>
      <c r="H21" s="10">
        <v>33324.680402908125</v>
      </c>
    </row>
    <row r="22" spans="1:8" x14ac:dyDescent="0.2">
      <c r="A22">
        <v>2014</v>
      </c>
      <c r="B22" t="s">
        <v>19</v>
      </c>
      <c r="C22" t="s">
        <v>60</v>
      </c>
      <c r="D22">
        <v>2</v>
      </c>
      <c r="E22">
        <v>28814</v>
      </c>
      <c r="F22" s="10">
        <v>8736933.9393103123</v>
      </c>
      <c r="G22" s="10">
        <v>2385.5142633868963</v>
      </c>
      <c r="H22" s="10">
        <v>111760.7927484223</v>
      </c>
    </row>
    <row r="23" spans="1:8" x14ac:dyDescent="0.2">
      <c r="A23">
        <v>2015</v>
      </c>
      <c r="B23" t="s">
        <v>19</v>
      </c>
      <c r="C23" t="s">
        <v>60</v>
      </c>
      <c r="D23">
        <v>2</v>
      </c>
      <c r="E23">
        <v>10275</v>
      </c>
      <c r="F23" s="10">
        <v>4105168.0535335541</v>
      </c>
      <c r="G23" s="10">
        <v>745.803850132972</v>
      </c>
      <c r="H23" s="10">
        <v>18764.589984865335</v>
      </c>
    </row>
    <row r="24" spans="1:8" x14ac:dyDescent="0.2">
      <c r="A24">
        <v>2016</v>
      </c>
      <c r="B24" t="s">
        <v>19</v>
      </c>
      <c r="C24" t="s">
        <v>60</v>
      </c>
      <c r="D24">
        <v>2</v>
      </c>
      <c r="E24">
        <v>1212</v>
      </c>
      <c r="F24" s="10">
        <v>1673298.4430885315</v>
      </c>
      <c r="G24" s="10">
        <v>327.74167342949659</v>
      </c>
      <c r="H24" s="10">
        <v>6190.5585522224137</v>
      </c>
    </row>
    <row r="25" spans="1:8" x14ac:dyDescent="0.2">
      <c r="A25">
        <v>2013</v>
      </c>
      <c r="B25" t="s">
        <v>19</v>
      </c>
      <c r="C25" t="s">
        <v>61</v>
      </c>
      <c r="D25">
        <v>3</v>
      </c>
      <c r="E25">
        <v>171</v>
      </c>
      <c r="F25" s="10">
        <v>1795519.3947143555</v>
      </c>
      <c r="G25" s="10">
        <v>23.453498691320419</v>
      </c>
      <c r="H25" s="10">
        <v>-1.2261000871658325</v>
      </c>
    </row>
    <row r="26" spans="1:8" x14ac:dyDescent="0.2">
      <c r="A26">
        <v>2014</v>
      </c>
      <c r="B26" t="s">
        <v>19</v>
      </c>
      <c r="C26" t="s">
        <v>61</v>
      </c>
      <c r="D26">
        <v>3</v>
      </c>
      <c r="E26">
        <v>86</v>
      </c>
      <c r="F26" s="10">
        <v>840660.07807159424</v>
      </c>
      <c r="G26" s="10">
        <v>27.837832530029118</v>
      </c>
      <c r="H26" s="10">
        <v>6002.981773480773</v>
      </c>
    </row>
    <row r="27" spans="1:8" x14ac:dyDescent="0.2">
      <c r="A27">
        <v>2015</v>
      </c>
      <c r="B27" t="s">
        <v>19</v>
      </c>
      <c r="C27" t="s">
        <v>61</v>
      </c>
      <c r="D27">
        <v>3</v>
      </c>
      <c r="E27">
        <v>70</v>
      </c>
      <c r="F27" s="10">
        <v>569847.52029418945</v>
      </c>
      <c r="G27" s="10">
        <v>5.3727099485695362</v>
      </c>
      <c r="H27" s="10">
        <v>-119.06619530916214</v>
      </c>
    </row>
    <row r="28" spans="1:8" x14ac:dyDescent="0.2">
      <c r="A28">
        <v>2016</v>
      </c>
      <c r="B28" t="s">
        <v>19</v>
      </c>
      <c r="C28" t="s">
        <v>61</v>
      </c>
      <c r="D28">
        <v>3</v>
      </c>
      <c r="E28">
        <v>121</v>
      </c>
      <c r="F28" s="10">
        <v>79068.740917205811</v>
      </c>
      <c r="G28" s="10">
        <v>30.03549946192652</v>
      </c>
      <c r="H28" s="10">
        <v>-648.0385704676155</v>
      </c>
    </row>
    <row r="29" spans="1:8" x14ac:dyDescent="0.2">
      <c r="A29">
        <v>2013</v>
      </c>
      <c r="B29" t="s">
        <v>19</v>
      </c>
      <c r="C29" s="30" t="s">
        <v>55</v>
      </c>
      <c r="D29">
        <v>4</v>
      </c>
      <c r="E29">
        <v>71</v>
      </c>
      <c r="F29" s="10">
        <v>4308545.2889480591</v>
      </c>
      <c r="G29" s="10">
        <v>146.95245162490755</v>
      </c>
      <c r="H29" s="10">
        <v>307561.41266918555</v>
      </c>
    </row>
    <row r="30" spans="1:8" x14ac:dyDescent="0.2">
      <c r="A30">
        <v>2014</v>
      </c>
      <c r="B30" t="s">
        <v>19</v>
      </c>
      <c r="C30" t="s">
        <v>55</v>
      </c>
      <c r="D30">
        <v>4</v>
      </c>
      <c r="E30">
        <v>33</v>
      </c>
      <c r="F30" s="10">
        <v>2783023.3804626465</v>
      </c>
      <c r="G30" s="10">
        <v>312.70109126344323</v>
      </c>
      <c r="H30" s="10">
        <v>295716.04765087366</v>
      </c>
    </row>
    <row r="31" spans="1:8" x14ac:dyDescent="0.2">
      <c r="A31">
        <v>2015</v>
      </c>
      <c r="B31" t="s">
        <v>19</v>
      </c>
      <c r="C31" t="s">
        <v>55</v>
      </c>
      <c r="D31">
        <v>4</v>
      </c>
      <c r="E31">
        <v>665</v>
      </c>
      <c r="F31" s="10">
        <v>4741958.1375770569</v>
      </c>
      <c r="G31" s="10">
        <v>276.43797885067761</v>
      </c>
      <c r="H31" s="10">
        <v>575808.11033637915</v>
      </c>
    </row>
    <row r="32" spans="1:8" x14ac:dyDescent="0.2">
      <c r="A32">
        <v>2016</v>
      </c>
      <c r="B32" t="s">
        <v>19</v>
      </c>
      <c r="C32" t="s">
        <v>55</v>
      </c>
      <c r="D32">
        <v>4</v>
      </c>
      <c r="E32">
        <v>27</v>
      </c>
      <c r="F32" s="10">
        <v>4961131.2713165283</v>
      </c>
      <c r="G32" s="10">
        <v>899.10867453366518</v>
      </c>
      <c r="H32" s="10">
        <v>429212.06764888321</v>
      </c>
    </row>
    <row r="33" spans="1:8" x14ac:dyDescent="0.2">
      <c r="A33">
        <v>2013</v>
      </c>
      <c r="B33" t="s">
        <v>19</v>
      </c>
      <c r="C33" s="30" t="s">
        <v>62</v>
      </c>
      <c r="D33">
        <v>5</v>
      </c>
      <c r="E33">
        <v>25</v>
      </c>
      <c r="F33" s="10">
        <v>29511.094932556152</v>
      </c>
      <c r="G33" s="10">
        <v>8.0253180172294378</v>
      </c>
      <c r="H33" s="10">
        <v>-28.587335705757141</v>
      </c>
    </row>
    <row r="34" spans="1:8" x14ac:dyDescent="0.2">
      <c r="A34">
        <v>2014</v>
      </c>
      <c r="B34" t="s">
        <v>19</v>
      </c>
      <c r="C34" t="s">
        <v>62</v>
      </c>
      <c r="D34">
        <v>5</v>
      </c>
      <c r="E34">
        <v>37</v>
      </c>
      <c r="F34" s="10">
        <v>19551.73807144165</v>
      </c>
      <c r="G34" s="10">
        <v>4.458166622556746</v>
      </c>
      <c r="H34" s="10">
        <v>-65.407255728729069</v>
      </c>
    </row>
    <row r="35" spans="1:8" x14ac:dyDescent="0.2">
      <c r="A35">
        <v>2015</v>
      </c>
      <c r="B35" t="s">
        <v>19</v>
      </c>
      <c r="C35" t="s">
        <v>62</v>
      </c>
      <c r="D35">
        <v>5</v>
      </c>
      <c r="E35">
        <v>40</v>
      </c>
      <c r="F35" s="10">
        <v>6283.19970703125</v>
      </c>
      <c r="G35" s="10">
        <v>1.2599999308586121</v>
      </c>
      <c r="H35" s="10">
        <v>-27.363000392913818</v>
      </c>
    </row>
    <row r="36" spans="1:8" x14ac:dyDescent="0.2">
      <c r="A36">
        <v>2016</v>
      </c>
      <c r="B36" t="s">
        <v>19</v>
      </c>
      <c r="C36" t="s">
        <v>62</v>
      </c>
      <c r="D36">
        <v>5</v>
      </c>
      <c r="E36">
        <v>12</v>
      </c>
      <c r="F36" s="10">
        <v>84263.004522323608</v>
      </c>
      <c r="G36" s="10">
        <v>15.035596479661763</v>
      </c>
      <c r="H36" s="10">
        <v>-339.43491345643997</v>
      </c>
    </row>
    <row r="37" spans="1:8" x14ac:dyDescent="0.2">
      <c r="A37">
        <v>2013</v>
      </c>
      <c r="B37" t="s">
        <v>19</v>
      </c>
      <c r="C37" s="30" t="s">
        <v>56</v>
      </c>
      <c r="D37">
        <v>6</v>
      </c>
      <c r="E37">
        <v>35</v>
      </c>
      <c r="F37" s="10">
        <v>1845204.9372406006</v>
      </c>
      <c r="G37" s="10">
        <v>216.69508504867554</v>
      </c>
      <c r="H37" s="10">
        <v>-120.76182213239372</v>
      </c>
    </row>
    <row r="38" spans="1:8" x14ac:dyDescent="0.2">
      <c r="A38">
        <v>2014</v>
      </c>
      <c r="B38" t="s">
        <v>19</v>
      </c>
      <c r="C38" t="s">
        <v>56</v>
      </c>
      <c r="D38">
        <v>6</v>
      </c>
      <c r="E38">
        <v>31</v>
      </c>
      <c r="F38" s="10">
        <v>346472.40877532959</v>
      </c>
      <c r="G38" s="10">
        <v>46.553157016634941</v>
      </c>
      <c r="H38" s="10">
        <v>-376.27014013379812</v>
      </c>
    </row>
    <row r="39" spans="1:8" x14ac:dyDescent="0.2">
      <c r="A39">
        <v>2015</v>
      </c>
      <c r="B39" t="s">
        <v>19</v>
      </c>
      <c r="C39" t="s">
        <v>56</v>
      </c>
      <c r="D39">
        <v>6</v>
      </c>
      <c r="E39">
        <v>53</v>
      </c>
      <c r="F39" s="10">
        <v>116367.59509277344</v>
      </c>
      <c r="G39" s="10">
        <v>0</v>
      </c>
      <c r="H39" s="10">
        <v>0</v>
      </c>
    </row>
    <row r="40" spans="1:8" x14ac:dyDescent="0.2">
      <c r="A40">
        <v>2016</v>
      </c>
      <c r="B40" t="s">
        <v>19</v>
      </c>
      <c r="C40" t="s">
        <v>56</v>
      </c>
      <c r="D40">
        <v>6</v>
      </c>
      <c r="E40">
        <v>30</v>
      </c>
      <c r="F40" s="10">
        <v>50849.822738647461</v>
      </c>
      <c r="G40" s="10">
        <v>13.280831571668386</v>
      </c>
      <c r="H40" s="10">
        <v>-166.27700780984014</v>
      </c>
    </row>
    <row r="41" spans="1:8" x14ac:dyDescent="0.2">
      <c r="A41">
        <v>2013</v>
      </c>
      <c r="B41" t="s">
        <v>19</v>
      </c>
      <c r="C41" t="s">
        <v>57</v>
      </c>
      <c r="E41">
        <v>31350</v>
      </c>
      <c r="F41" s="10">
        <v>60602531.134881973</v>
      </c>
      <c r="G41" s="10">
        <v>9579.1232199381921</v>
      </c>
      <c r="H41" s="10">
        <v>474179.66342048289</v>
      </c>
    </row>
    <row r="42" spans="1:8" x14ac:dyDescent="0.2">
      <c r="A42">
        <v>2013</v>
      </c>
      <c r="B42" t="s">
        <v>19</v>
      </c>
      <c r="C42" t="s">
        <v>63</v>
      </c>
      <c r="E42">
        <v>1079</v>
      </c>
      <c r="F42" s="10">
        <v>541199.07563537359</v>
      </c>
      <c r="G42" s="10">
        <v>135.50342511681083</v>
      </c>
      <c r="H42" s="10">
        <v>3392.3352065432118</v>
      </c>
    </row>
    <row r="43" spans="1:8" x14ac:dyDescent="0.2">
      <c r="A43">
        <v>2013</v>
      </c>
      <c r="B43" t="s">
        <v>19</v>
      </c>
      <c r="C43" t="s">
        <v>59</v>
      </c>
      <c r="E43">
        <v>1295</v>
      </c>
      <c r="F43" s="10">
        <v>1840575.5753990412</v>
      </c>
      <c r="G43" s="10">
        <v>296.2562118327769</v>
      </c>
      <c r="H43" s="10">
        <v>41602.328651482007</v>
      </c>
    </row>
    <row r="44" spans="1:8" x14ac:dyDescent="0.2">
      <c r="A44">
        <v>2013</v>
      </c>
      <c r="B44" t="s">
        <v>19</v>
      </c>
      <c r="C44" t="s">
        <v>58</v>
      </c>
      <c r="E44">
        <v>6210</v>
      </c>
      <c r="F44" s="10">
        <v>3764011.6468346715</v>
      </c>
      <c r="G44" s="10">
        <v>933.48844375375484</v>
      </c>
      <c r="H44" s="10">
        <v>831.58246051339665</v>
      </c>
    </row>
    <row r="45" spans="1:8" x14ac:dyDescent="0.2">
      <c r="A45">
        <v>2013</v>
      </c>
      <c r="B45" t="s">
        <v>19</v>
      </c>
      <c r="E45">
        <v>470</v>
      </c>
      <c r="F45" s="10">
        <v>10844962.8909657</v>
      </c>
      <c r="G45" s="10">
        <v>3035.5468893870711</v>
      </c>
      <c r="H45" s="10">
        <v>45231.745966553688</v>
      </c>
    </row>
    <row r="46" spans="1:8" x14ac:dyDescent="0.2">
      <c r="A46">
        <v>2014</v>
      </c>
      <c r="B46" t="s">
        <v>19</v>
      </c>
      <c r="C46" t="s">
        <v>64</v>
      </c>
      <c r="E46">
        <v>122</v>
      </c>
      <c r="F46" s="10">
        <v>26066.18212890625</v>
      </c>
      <c r="G46" s="10">
        <v>9.6422321498394012</v>
      </c>
      <c r="H46" s="10">
        <v>-0.67033500596880913</v>
      </c>
    </row>
    <row r="47" spans="1:8" x14ac:dyDescent="0.2">
      <c r="A47">
        <v>2014</v>
      </c>
      <c r="B47" t="s">
        <v>19</v>
      </c>
      <c r="C47" t="s">
        <v>57</v>
      </c>
      <c r="E47">
        <v>38063</v>
      </c>
      <c r="F47" s="10">
        <v>65123130.632794619</v>
      </c>
      <c r="G47" s="10">
        <v>11720.505350850504</v>
      </c>
      <c r="H47" s="10">
        <v>752872.81564121461</v>
      </c>
    </row>
    <row r="48" spans="1:8" x14ac:dyDescent="0.2">
      <c r="A48">
        <v>2014</v>
      </c>
      <c r="B48" t="s">
        <v>19</v>
      </c>
      <c r="C48" t="s">
        <v>63</v>
      </c>
      <c r="E48">
        <v>1320</v>
      </c>
      <c r="F48" s="10">
        <v>885218.8167579174</v>
      </c>
      <c r="G48" s="10">
        <v>199.66270957229426</v>
      </c>
      <c r="H48" s="10">
        <v>2076.1865997825553</v>
      </c>
    </row>
    <row r="49" spans="1:8" x14ac:dyDescent="0.2">
      <c r="A49">
        <v>2014</v>
      </c>
      <c r="B49" t="s">
        <v>19</v>
      </c>
      <c r="C49" t="s">
        <v>59</v>
      </c>
      <c r="E49">
        <v>1931</v>
      </c>
      <c r="F49" s="10">
        <v>2716606.9579925537</v>
      </c>
      <c r="G49" s="10">
        <v>468.43460617307574</v>
      </c>
      <c r="H49" s="10">
        <v>5487.4217483220746</v>
      </c>
    </row>
    <row r="50" spans="1:8" x14ac:dyDescent="0.2">
      <c r="A50">
        <v>2014</v>
      </c>
      <c r="B50" t="s">
        <v>19</v>
      </c>
      <c r="C50" t="s">
        <v>58</v>
      </c>
      <c r="E50">
        <v>6750</v>
      </c>
      <c r="F50" s="10">
        <v>4958162.8155014515</v>
      </c>
      <c r="G50" s="10">
        <v>1119.4945582082146</v>
      </c>
      <c r="H50" s="10">
        <v>9337.1589827362659</v>
      </c>
    </row>
    <row r="51" spans="1:8" x14ac:dyDescent="0.2">
      <c r="A51">
        <v>2014</v>
      </c>
      <c r="B51" t="s">
        <v>19</v>
      </c>
      <c r="E51">
        <v>581</v>
      </c>
      <c r="F51" s="10">
        <v>13601758.171826363</v>
      </c>
      <c r="G51" s="10">
        <v>3989.8748973608017</v>
      </c>
      <c r="H51" s="10">
        <v>386178.73686814308</v>
      </c>
    </row>
    <row r="52" spans="1:8" x14ac:dyDescent="0.2">
      <c r="A52">
        <v>2015</v>
      </c>
      <c r="B52" t="s">
        <v>19</v>
      </c>
      <c r="C52" t="s">
        <v>57</v>
      </c>
      <c r="E52">
        <v>33322</v>
      </c>
      <c r="F52" s="10">
        <v>46134831.740510464</v>
      </c>
      <c r="G52" s="10">
        <v>8226.304693507147</v>
      </c>
      <c r="H52" s="10">
        <v>612758.8535797107</v>
      </c>
    </row>
    <row r="53" spans="1:8" x14ac:dyDescent="0.2">
      <c r="A53">
        <v>2015</v>
      </c>
      <c r="B53" t="s">
        <v>19</v>
      </c>
      <c r="C53" t="s">
        <v>63</v>
      </c>
      <c r="E53">
        <v>1653</v>
      </c>
      <c r="F53" s="10">
        <v>1261331.757866621</v>
      </c>
      <c r="G53" s="10">
        <v>290.34190418972867</v>
      </c>
      <c r="H53" s="10">
        <v>1180.9971000585356</v>
      </c>
    </row>
    <row r="54" spans="1:8" x14ac:dyDescent="0.2">
      <c r="A54">
        <v>2015</v>
      </c>
      <c r="B54" t="s">
        <v>19</v>
      </c>
      <c r="C54" t="s">
        <v>59</v>
      </c>
      <c r="E54">
        <v>1997</v>
      </c>
      <c r="F54" s="10">
        <v>3727259.0062952042</v>
      </c>
      <c r="G54" s="10">
        <v>562.5535350299906</v>
      </c>
      <c r="H54" s="10">
        <v>81146.909652104718</v>
      </c>
    </row>
    <row r="55" spans="1:8" x14ac:dyDescent="0.2">
      <c r="A55">
        <v>2015</v>
      </c>
      <c r="B55" t="s">
        <v>19</v>
      </c>
      <c r="C55" t="s">
        <v>58</v>
      </c>
      <c r="E55">
        <v>6670</v>
      </c>
      <c r="F55" s="10">
        <v>5907066.7453446388</v>
      </c>
      <c r="G55" s="10">
        <v>1306.3955937832361</v>
      </c>
      <c r="H55" s="10">
        <v>469.18836301246483</v>
      </c>
    </row>
    <row r="56" spans="1:8" x14ac:dyDescent="0.2">
      <c r="A56">
        <v>2015</v>
      </c>
      <c r="B56" t="s">
        <v>19</v>
      </c>
      <c r="E56">
        <v>324</v>
      </c>
      <c r="F56" s="10">
        <v>9476606.4888882637</v>
      </c>
      <c r="G56" s="10">
        <v>1999.4399377033114</v>
      </c>
      <c r="H56" s="10">
        <v>366397.10697865486</v>
      </c>
    </row>
    <row r="57" spans="1:8" x14ac:dyDescent="0.2">
      <c r="A57">
        <v>2016</v>
      </c>
      <c r="B57" t="s">
        <v>19</v>
      </c>
      <c r="C57" t="s">
        <v>57</v>
      </c>
      <c r="E57">
        <v>14880</v>
      </c>
      <c r="F57" s="10">
        <v>37861614.9497118</v>
      </c>
      <c r="G57" s="10">
        <v>7857.6389438115293</v>
      </c>
      <c r="H57" s="10">
        <v>290958.13179299346</v>
      </c>
    </row>
    <row r="58" spans="1:8" x14ac:dyDescent="0.2">
      <c r="A58">
        <v>2016</v>
      </c>
      <c r="B58" t="s">
        <v>19</v>
      </c>
      <c r="C58" t="s">
        <v>63</v>
      </c>
      <c r="E58">
        <v>1058</v>
      </c>
      <c r="F58" s="10">
        <v>937695.71660614014</v>
      </c>
      <c r="G58" s="10">
        <v>217.12241616100073</v>
      </c>
      <c r="H58" s="10">
        <v>-5866.1084926463664</v>
      </c>
    </row>
    <row r="59" spans="1:8" x14ac:dyDescent="0.2">
      <c r="A59">
        <v>2016</v>
      </c>
      <c r="B59" t="s">
        <v>19</v>
      </c>
      <c r="C59" t="s">
        <v>59</v>
      </c>
      <c r="E59">
        <v>1058</v>
      </c>
      <c r="F59" s="10">
        <v>3990461.3052444458</v>
      </c>
      <c r="G59" s="10">
        <v>626.59422831085976</v>
      </c>
      <c r="H59" s="10">
        <v>2032.2252406193584</v>
      </c>
    </row>
    <row r="60" spans="1:8" x14ac:dyDescent="0.2">
      <c r="A60">
        <v>2016</v>
      </c>
      <c r="B60" t="s">
        <v>19</v>
      </c>
      <c r="C60" t="s">
        <v>58</v>
      </c>
      <c r="E60">
        <v>5241</v>
      </c>
      <c r="F60" s="10">
        <v>6415584.8329315186</v>
      </c>
      <c r="G60" s="10">
        <v>1374.7163320479449</v>
      </c>
      <c r="H60" s="10">
        <v>-43420.643519360354</v>
      </c>
    </row>
    <row r="61" spans="1:8" x14ac:dyDescent="0.2">
      <c r="A61">
        <v>2016</v>
      </c>
      <c r="B61" t="s">
        <v>19</v>
      </c>
      <c r="E61">
        <v>102</v>
      </c>
      <c r="F61" s="10">
        <v>2146014.6601295471</v>
      </c>
      <c r="G61" s="10">
        <v>462.64070455729961</v>
      </c>
      <c r="H61" s="10">
        <v>34157.953598439693</v>
      </c>
    </row>
    <row r="62" spans="1:8" x14ac:dyDescent="0.2">
      <c r="F62" s="10">
        <f>SUM(F17:F61)</f>
        <v>338255857.69572866</v>
      </c>
      <c r="G62" s="10">
        <f>SUM(G17:G61)</f>
        <v>62528.183841952778</v>
      </c>
      <c r="H62" s="10">
        <f>SUM(H17:H61)</f>
        <v>4903334.3111657379</v>
      </c>
    </row>
    <row r="63" spans="1:8" x14ac:dyDescent="0.2">
      <c r="F63" s="10">
        <f>SUM(F17:F40)</f>
        <v>55493166.591481447</v>
      </c>
      <c r="G63" s="10">
        <f>SUM(G17:G40)</f>
        <v>8116.90300850739</v>
      </c>
      <c r="H63" s="10">
        <f>SUM(H17:H40)</f>
        <v>1842330.3916613839</v>
      </c>
    </row>
    <row r="64" spans="1:8" s="28" customFormat="1" x14ac:dyDescent="0.2">
      <c r="F64" s="29">
        <f>F63/F62</f>
        <v>0.16405677929574608</v>
      </c>
      <c r="G64" s="29">
        <f>G63/G62</f>
        <v>0.12981191056218427</v>
      </c>
      <c r="H64" s="29">
        <f>H63/H62</f>
        <v>0.3757301205153562</v>
      </c>
    </row>
    <row r="65" spans="1:8" x14ac:dyDescent="0.2">
      <c r="F65" s="10"/>
      <c r="G65" s="10"/>
      <c r="H65" s="10"/>
    </row>
    <row r="66" spans="1:8" x14ac:dyDescent="0.2">
      <c r="A66">
        <v>2013</v>
      </c>
      <c r="B66" t="s">
        <v>24</v>
      </c>
      <c r="C66" t="s">
        <v>60</v>
      </c>
      <c r="D66">
        <v>2</v>
      </c>
      <c r="E66">
        <v>1</v>
      </c>
      <c r="F66" s="10">
        <v>514986.6875</v>
      </c>
      <c r="G66" s="10">
        <v>58.787998199462891</v>
      </c>
      <c r="H66" s="10">
        <v>0</v>
      </c>
    </row>
    <row r="67" spans="1:8" x14ac:dyDescent="0.2">
      <c r="A67">
        <v>2013</v>
      </c>
      <c r="B67" t="s">
        <v>24</v>
      </c>
      <c r="C67" t="s">
        <v>57</v>
      </c>
      <c r="E67">
        <v>67</v>
      </c>
      <c r="F67" s="10">
        <v>2312786.4718093872</v>
      </c>
      <c r="G67" s="10">
        <v>387.87441694922745</v>
      </c>
      <c r="H67" s="10">
        <v>5090.0528245419264</v>
      </c>
    </row>
    <row r="68" spans="1:8" x14ac:dyDescent="0.2">
      <c r="A68">
        <v>2013</v>
      </c>
      <c r="B68" t="s">
        <v>24</v>
      </c>
      <c r="C68" t="s">
        <v>59</v>
      </c>
      <c r="E68">
        <v>2</v>
      </c>
      <c r="F68" s="10">
        <v>3716.39990234375</v>
      </c>
      <c r="G68" s="10">
        <v>0.72389999032020569</v>
      </c>
      <c r="H68" s="10">
        <v>-3.9785999059677124</v>
      </c>
    </row>
    <row r="69" spans="1:8" x14ac:dyDescent="0.2">
      <c r="A69">
        <v>2014</v>
      </c>
      <c r="B69" t="s">
        <v>24</v>
      </c>
      <c r="C69" t="s">
        <v>57</v>
      </c>
      <c r="E69">
        <v>107</v>
      </c>
      <c r="F69" s="10">
        <v>9377415.8840484619</v>
      </c>
      <c r="G69" s="10">
        <v>1132.1077706962824</v>
      </c>
      <c r="H69" s="10">
        <v>76221.63094355166</v>
      </c>
    </row>
    <row r="70" spans="1:8" x14ac:dyDescent="0.2">
      <c r="A70">
        <v>2014</v>
      </c>
      <c r="B70" t="s">
        <v>24</v>
      </c>
      <c r="C70" t="s">
        <v>58</v>
      </c>
      <c r="E70">
        <v>8</v>
      </c>
      <c r="F70" s="10">
        <v>11349.073913574219</v>
      </c>
      <c r="G70" s="10">
        <v>2.770098052918911</v>
      </c>
      <c r="H70" s="10">
        <v>-33.625234931707382</v>
      </c>
    </row>
    <row r="71" spans="1:8" x14ac:dyDescent="0.2">
      <c r="A71">
        <v>2015</v>
      </c>
      <c r="B71" t="s">
        <v>24</v>
      </c>
      <c r="C71" t="s">
        <v>57</v>
      </c>
      <c r="E71">
        <v>138</v>
      </c>
      <c r="F71" s="10">
        <v>2175286.1779708862</v>
      </c>
      <c r="G71" s="10">
        <v>259.49123864341527</v>
      </c>
      <c r="H71" s="10">
        <v>80618.98553275317</v>
      </c>
    </row>
    <row r="72" spans="1:8" x14ac:dyDescent="0.2">
      <c r="A72">
        <v>2015</v>
      </c>
      <c r="B72" t="s">
        <v>24</v>
      </c>
      <c r="C72" t="s">
        <v>63</v>
      </c>
      <c r="E72">
        <v>2</v>
      </c>
      <c r="F72" s="10">
        <v>1996.1374282836914</v>
      </c>
      <c r="G72" s="10">
        <v>0.66151081025600433</v>
      </c>
      <c r="H72" s="10">
        <v>-2.3605180084705353</v>
      </c>
    </row>
    <row r="73" spans="1:8" x14ac:dyDescent="0.2">
      <c r="A73">
        <v>2015</v>
      </c>
      <c r="B73" t="s">
        <v>24</v>
      </c>
      <c r="C73" t="s">
        <v>59</v>
      </c>
      <c r="E73">
        <v>5</v>
      </c>
      <c r="F73" s="10">
        <v>1064</v>
      </c>
      <c r="G73" s="10">
        <v>0.24319999571889639</v>
      </c>
      <c r="H73" s="10">
        <v>3231.021999925375</v>
      </c>
    </row>
    <row r="74" spans="1:8" x14ac:dyDescent="0.2">
      <c r="A74">
        <v>2015</v>
      </c>
      <c r="B74" t="s">
        <v>24</v>
      </c>
      <c r="C74" t="s">
        <v>58</v>
      </c>
      <c r="E74">
        <v>9</v>
      </c>
      <c r="F74" s="10">
        <v>6068.7677917480469</v>
      </c>
      <c r="G74" s="10">
        <v>1.6161000095307827</v>
      </c>
      <c r="H74" s="10">
        <v>-19.584300357848406</v>
      </c>
    </row>
    <row r="75" spans="1:8" x14ac:dyDescent="0.2">
      <c r="A75">
        <v>2016</v>
      </c>
      <c r="B75" t="s">
        <v>24</v>
      </c>
      <c r="C75" t="s">
        <v>57</v>
      </c>
      <c r="E75">
        <v>273</v>
      </c>
      <c r="F75" s="10">
        <v>1053929.7738304138</v>
      </c>
      <c r="G75" s="10">
        <v>221.34057961218059</v>
      </c>
      <c r="H75" s="10">
        <v>18124.323707386851</v>
      </c>
    </row>
    <row r="76" spans="1:8" x14ac:dyDescent="0.2">
      <c r="A76">
        <v>2016</v>
      </c>
      <c r="B76" t="s">
        <v>24</v>
      </c>
      <c r="C76" t="s">
        <v>63</v>
      </c>
      <c r="E76">
        <v>12</v>
      </c>
      <c r="F76" s="10">
        <v>21998.300436019897</v>
      </c>
      <c r="G76" s="10">
        <v>5.0077002015896142</v>
      </c>
      <c r="H76" s="10">
        <v>-25.587399259209633</v>
      </c>
    </row>
    <row r="77" spans="1:8" x14ac:dyDescent="0.2">
      <c r="A77">
        <v>2016</v>
      </c>
      <c r="B77" t="s">
        <v>24</v>
      </c>
      <c r="C77" t="s">
        <v>59</v>
      </c>
      <c r="E77">
        <v>14</v>
      </c>
      <c r="F77" s="10">
        <v>39632.238906860352</v>
      </c>
      <c r="G77" s="10">
        <v>8.7742998767644167</v>
      </c>
      <c r="H77" s="10">
        <v>-61.08660039305687</v>
      </c>
    </row>
    <row r="78" spans="1:8" x14ac:dyDescent="0.2">
      <c r="A78">
        <v>2016</v>
      </c>
      <c r="B78" t="s">
        <v>24</v>
      </c>
      <c r="C78" t="s">
        <v>58</v>
      </c>
      <c r="E78">
        <v>82</v>
      </c>
      <c r="F78" s="10">
        <v>48206.967491149902</v>
      </c>
      <c r="G78" s="10">
        <v>12.142340052872896</v>
      </c>
      <c r="H78" s="10">
        <v>-135.02277822210453</v>
      </c>
    </row>
    <row r="79" spans="1:8" x14ac:dyDescent="0.2">
      <c r="F79" s="31">
        <f>SUM(F66:F78)</f>
        <v>15568436.881029129</v>
      </c>
      <c r="G79" s="31">
        <f>SUM(G66:G78)</f>
        <v>2091.5411530905403</v>
      </c>
      <c r="H79" s="31">
        <f>SUM(H66:H78)</f>
        <v>183004.76957708062</v>
      </c>
    </row>
    <row r="80" spans="1:8" x14ac:dyDescent="0.2">
      <c r="F80" s="31">
        <f>F66</f>
        <v>514986.6875</v>
      </c>
      <c r="G80" s="31">
        <f>G66</f>
        <v>58.787998199462891</v>
      </c>
      <c r="H80" s="31">
        <f>H66</f>
        <v>0</v>
      </c>
    </row>
    <row r="81" spans="6:8" s="28" customFormat="1" x14ac:dyDescent="0.2">
      <c r="F81" s="29">
        <f>F80/F79</f>
        <v>3.3078894909965913E-2</v>
      </c>
      <c r="G81" s="29">
        <f>G80/G79</f>
        <v>2.8107502504837411E-2</v>
      </c>
      <c r="H81" s="29">
        <f>H80/H79</f>
        <v>0</v>
      </c>
    </row>
    <row r="82" spans="6:8" x14ac:dyDescent="0.2">
      <c r="F82" s="10"/>
      <c r="G82" s="10"/>
      <c r="H82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01561ABBFB4B96913DDE7E2832A3" ma:contentTypeVersion="0" ma:contentTypeDescription="Create a new document." ma:contentTypeScope="" ma:versionID="c5ca54e99cde24efb5ba88f58dade7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F54519-27EE-4A44-A1C0-6E2BC58A7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F803EE-DBE0-4ED4-884D-F78EFA1B6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CE60DE-76B4-40F3-BF32-0AB67051679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Final</vt:lpstr>
      <vt:lpstr>BP2018_Public</vt:lpstr>
      <vt:lpstr>Spread Factors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2009</dc:creator>
  <cp:lastModifiedBy>Microsoft Office User</cp:lastModifiedBy>
  <dcterms:created xsi:type="dcterms:W3CDTF">2016-12-16T23:58:57Z</dcterms:created>
  <dcterms:modified xsi:type="dcterms:W3CDTF">2017-04-14T23:05:22Z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0x010100C00501561ABBFB4B96913DDE7E2832A3</vt:lpwstr>
  </property>
</Properties>
</file>