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20" yWindow="2460" windowWidth="23280" windowHeight="15600" activeTab="1"/>
  </bookViews>
  <sheets>
    <sheet name="FTE Summary" sheetId="3" r:id="rId1"/>
    <sheet name="Projected Employee Costs" sheetId="4" r:id="rId2"/>
    <sheet name="Total Hours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L7" i="4"/>
  <c r="M7" i="4"/>
  <c r="N7" i="4"/>
  <c r="O7" i="4"/>
  <c r="P7" i="4"/>
  <c r="Q7" i="4"/>
  <c r="R7" i="4"/>
  <c r="S7" i="4"/>
  <c r="T7" i="4"/>
  <c r="C3" i="4"/>
  <c r="L3" i="4"/>
  <c r="C6" i="4"/>
  <c r="D6" i="4"/>
  <c r="E6" i="4"/>
  <c r="F6" i="4"/>
  <c r="G6" i="4"/>
  <c r="H6" i="4"/>
  <c r="I6" i="4"/>
  <c r="J6" i="4"/>
  <c r="L6" i="4"/>
  <c r="M6" i="4"/>
  <c r="N6" i="4"/>
  <c r="O6" i="4"/>
  <c r="P6" i="4"/>
  <c r="Q6" i="4"/>
  <c r="R6" i="4"/>
  <c r="S6" i="4"/>
  <c r="T6" i="4"/>
  <c r="C5" i="4"/>
  <c r="L5" i="4"/>
  <c r="D5" i="4"/>
  <c r="M5" i="4"/>
  <c r="E5" i="4"/>
  <c r="N5" i="4"/>
  <c r="F5" i="4"/>
  <c r="O5" i="4"/>
  <c r="G5" i="4"/>
  <c r="P5" i="4"/>
  <c r="H5" i="4"/>
  <c r="Q5" i="4"/>
  <c r="I5" i="4"/>
  <c r="R5" i="4"/>
  <c r="J5" i="4"/>
  <c r="S5" i="4"/>
  <c r="C15" i="4"/>
  <c r="D15" i="4"/>
  <c r="M15" i="4"/>
  <c r="E15" i="4"/>
  <c r="N15" i="4"/>
  <c r="F15" i="4"/>
  <c r="O15" i="4"/>
  <c r="G15" i="4"/>
  <c r="P15" i="4"/>
  <c r="H15" i="4"/>
  <c r="Q15" i="4"/>
  <c r="I15" i="4"/>
  <c r="R15" i="4"/>
  <c r="J15" i="4"/>
  <c r="S15" i="4"/>
  <c r="L15" i="4"/>
  <c r="C14" i="4"/>
  <c r="D14" i="4"/>
  <c r="M14" i="4"/>
  <c r="E14" i="4"/>
  <c r="N14" i="4"/>
  <c r="F14" i="4"/>
  <c r="O14" i="4"/>
  <c r="G14" i="4"/>
  <c r="P14" i="4"/>
  <c r="H14" i="4"/>
  <c r="Q14" i="4"/>
  <c r="I14" i="4"/>
  <c r="R14" i="4"/>
  <c r="J14" i="4"/>
  <c r="S14" i="4"/>
  <c r="L14" i="4"/>
  <c r="C13" i="4"/>
  <c r="D13" i="4"/>
  <c r="M13" i="4"/>
  <c r="E13" i="4"/>
  <c r="N13" i="4"/>
  <c r="F13" i="4"/>
  <c r="O13" i="4"/>
  <c r="G13" i="4"/>
  <c r="P13" i="4"/>
  <c r="H13" i="4"/>
  <c r="Q13" i="4"/>
  <c r="I13" i="4"/>
  <c r="R13" i="4"/>
  <c r="J13" i="4"/>
  <c r="S13" i="4"/>
  <c r="L13" i="4"/>
  <c r="C12" i="4"/>
  <c r="D12" i="4"/>
  <c r="M12" i="4"/>
  <c r="E12" i="4"/>
  <c r="N12" i="4"/>
  <c r="F12" i="4"/>
  <c r="O12" i="4"/>
  <c r="G12" i="4"/>
  <c r="P12" i="4"/>
  <c r="H12" i="4"/>
  <c r="Q12" i="4"/>
  <c r="I12" i="4"/>
  <c r="R12" i="4"/>
  <c r="J12" i="4"/>
  <c r="S12" i="4"/>
  <c r="L12" i="4"/>
  <c r="C11" i="4"/>
  <c r="D11" i="4"/>
  <c r="M11" i="4"/>
  <c r="E11" i="4"/>
  <c r="N11" i="4"/>
  <c r="F11" i="4"/>
  <c r="O11" i="4"/>
  <c r="G11" i="4"/>
  <c r="P11" i="4"/>
  <c r="H11" i="4"/>
  <c r="Q11" i="4"/>
  <c r="I11" i="4"/>
  <c r="R11" i="4"/>
  <c r="J11" i="4"/>
  <c r="S11" i="4"/>
  <c r="L11" i="4"/>
  <c r="C10" i="4"/>
  <c r="D10" i="4"/>
  <c r="M10" i="4"/>
  <c r="E10" i="4"/>
  <c r="N10" i="4"/>
  <c r="F10" i="4"/>
  <c r="O10" i="4"/>
  <c r="G10" i="4"/>
  <c r="P10" i="4"/>
  <c r="H10" i="4"/>
  <c r="Q10" i="4"/>
  <c r="I10" i="4"/>
  <c r="R10" i="4"/>
  <c r="J10" i="4"/>
  <c r="S10" i="4"/>
  <c r="L10" i="4"/>
  <c r="C9" i="4"/>
  <c r="D9" i="4"/>
  <c r="M9" i="4"/>
  <c r="E9" i="4"/>
  <c r="N9" i="4"/>
  <c r="F9" i="4"/>
  <c r="O9" i="4"/>
  <c r="G9" i="4"/>
  <c r="P9" i="4"/>
  <c r="H9" i="4"/>
  <c r="Q9" i="4"/>
  <c r="I9" i="4"/>
  <c r="R9" i="4"/>
  <c r="J9" i="4"/>
  <c r="S9" i="4"/>
  <c r="L9" i="4"/>
  <c r="C8" i="4"/>
  <c r="D8" i="4"/>
  <c r="M8" i="4"/>
  <c r="E8" i="4"/>
  <c r="N8" i="4"/>
  <c r="F8" i="4"/>
  <c r="O8" i="4"/>
  <c r="G8" i="4"/>
  <c r="P8" i="4"/>
  <c r="H8" i="4"/>
  <c r="Q8" i="4"/>
  <c r="I8" i="4"/>
  <c r="R8" i="4"/>
  <c r="J8" i="4"/>
  <c r="S8" i="4"/>
  <c r="L8" i="4"/>
  <c r="C4" i="4"/>
  <c r="D4" i="4"/>
  <c r="M4" i="4"/>
  <c r="E4" i="4"/>
  <c r="N4" i="4"/>
  <c r="F4" i="4"/>
  <c r="O4" i="4"/>
  <c r="G4" i="4"/>
  <c r="P4" i="4"/>
  <c r="H4" i="4"/>
  <c r="Q4" i="4"/>
  <c r="I4" i="4"/>
  <c r="R4" i="4"/>
  <c r="J4" i="4"/>
  <c r="S4" i="4"/>
  <c r="L4" i="4"/>
  <c r="D3" i="4"/>
  <c r="M3" i="4"/>
  <c r="E3" i="4"/>
  <c r="N3" i="4"/>
  <c r="F3" i="4"/>
  <c r="O3" i="4"/>
  <c r="G3" i="4"/>
  <c r="P3" i="4"/>
  <c r="H3" i="4"/>
  <c r="Q3" i="4"/>
  <c r="I3" i="4"/>
  <c r="R3" i="4"/>
  <c r="J3" i="4"/>
  <c r="S3" i="4"/>
  <c r="T4" i="4"/>
  <c r="T5" i="4"/>
  <c r="T8" i="4"/>
  <c r="T9" i="4"/>
  <c r="T10" i="4"/>
  <c r="T11" i="4"/>
  <c r="T12" i="4"/>
  <c r="T13" i="4"/>
  <c r="T14" i="4"/>
  <c r="T15" i="4"/>
  <c r="T3" i="4"/>
  <c r="N6" i="3"/>
  <c r="M6" i="3"/>
  <c r="L6" i="3"/>
  <c r="K6" i="3"/>
  <c r="J6" i="3"/>
  <c r="I6" i="3"/>
  <c r="N3" i="3"/>
  <c r="M3" i="3"/>
  <c r="L3" i="3"/>
  <c r="K3" i="3"/>
  <c r="J3" i="3"/>
  <c r="I3" i="3"/>
  <c r="N2" i="3"/>
  <c r="M2" i="3"/>
  <c r="L2" i="3"/>
  <c r="K2" i="3"/>
  <c r="J2" i="3"/>
  <c r="I2" i="3"/>
  <c r="H6" i="3"/>
  <c r="H2" i="3"/>
  <c r="H3" i="3"/>
  <c r="AL2" i="1"/>
  <c r="AU13" i="1"/>
  <c r="AV13" i="1"/>
  <c r="AW13" i="1"/>
  <c r="BA13" i="1"/>
  <c r="AU12" i="1"/>
  <c r="AV12" i="1"/>
  <c r="AW12" i="1"/>
  <c r="BA12" i="1"/>
  <c r="AU11" i="1"/>
  <c r="AV11" i="1"/>
  <c r="AW11" i="1"/>
  <c r="BA11" i="1"/>
  <c r="AU10" i="1"/>
  <c r="AV10" i="1"/>
  <c r="AW10" i="1"/>
  <c r="BA10" i="1"/>
  <c r="AU9" i="1"/>
  <c r="AV9" i="1"/>
  <c r="AW9" i="1"/>
  <c r="BA9" i="1"/>
  <c r="AU8" i="1"/>
  <c r="AV8" i="1"/>
  <c r="AW8" i="1"/>
  <c r="BA8" i="1"/>
  <c r="AU7" i="1"/>
  <c r="AV7" i="1"/>
  <c r="AW7" i="1"/>
  <c r="BA7" i="1"/>
  <c r="AU6" i="1"/>
  <c r="AV6" i="1"/>
  <c r="AW6" i="1"/>
  <c r="BA6" i="1"/>
  <c r="AU5" i="1"/>
  <c r="AV5" i="1"/>
  <c r="AW5" i="1"/>
  <c r="BA5" i="1"/>
  <c r="AU4" i="1"/>
  <c r="AV4" i="1"/>
  <c r="AW4" i="1"/>
  <c r="BA4" i="1"/>
  <c r="AU3" i="1"/>
  <c r="AV3" i="1"/>
  <c r="AW3" i="1"/>
  <c r="BA3" i="1"/>
  <c r="AL13" i="1"/>
  <c r="AM13" i="1"/>
  <c r="AN13" i="1"/>
  <c r="AR13" i="1"/>
  <c r="AL12" i="1"/>
  <c r="AM12" i="1"/>
  <c r="AN12" i="1"/>
  <c r="AR12" i="1"/>
  <c r="AL11" i="1"/>
  <c r="AM11" i="1"/>
  <c r="AN11" i="1"/>
  <c r="AR11" i="1"/>
  <c r="AL10" i="1"/>
  <c r="AM10" i="1"/>
  <c r="AN10" i="1"/>
  <c r="AR10" i="1"/>
  <c r="AL9" i="1"/>
  <c r="AM9" i="1"/>
  <c r="AN9" i="1"/>
  <c r="AR9" i="1"/>
  <c r="AL8" i="1"/>
  <c r="AM8" i="1"/>
  <c r="AN8" i="1"/>
  <c r="AR8" i="1"/>
  <c r="AL7" i="1"/>
  <c r="AM7" i="1"/>
  <c r="AN7" i="1"/>
  <c r="AR7" i="1"/>
  <c r="AL6" i="1"/>
  <c r="AM6" i="1"/>
  <c r="AN6" i="1"/>
  <c r="AR6" i="1"/>
  <c r="AL5" i="1"/>
  <c r="AM5" i="1"/>
  <c r="AN5" i="1"/>
  <c r="AR5" i="1"/>
  <c r="AL4" i="1"/>
  <c r="AM4" i="1"/>
  <c r="AN4" i="1"/>
  <c r="AR4" i="1"/>
  <c r="AL3" i="1"/>
  <c r="AM3" i="1"/>
  <c r="AN3" i="1"/>
  <c r="AR3" i="1"/>
  <c r="AL42" i="1"/>
  <c r="AM42" i="1"/>
  <c r="AN42" i="1"/>
  <c r="AR42" i="1"/>
  <c r="T4" i="1"/>
  <c r="U4" i="1"/>
  <c r="V4" i="1"/>
  <c r="Z4" i="1"/>
  <c r="T5" i="1"/>
  <c r="U5" i="1"/>
  <c r="V5" i="1"/>
  <c r="Z5" i="1"/>
  <c r="T6" i="1"/>
  <c r="U6" i="1"/>
  <c r="V6" i="1"/>
  <c r="Z6" i="1"/>
  <c r="T7" i="1"/>
  <c r="U7" i="1"/>
  <c r="V7" i="1"/>
  <c r="Z7" i="1"/>
  <c r="T8" i="1"/>
  <c r="U8" i="1"/>
  <c r="V8" i="1"/>
  <c r="Z8" i="1"/>
  <c r="T9" i="1"/>
  <c r="U9" i="1"/>
  <c r="V9" i="1"/>
  <c r="Z9" i="1"/>
  <c r="T10" i="1"/>
  <c r="U10" i="1"/>
  <c r="V10" i="1"/>
  <c r="Z10" i="1"/>
  <c r="T11" i="1"/>
  <c r="U11" i="1"/>
  <c r="V11" i="1"/>
  <c r="Z11" i="1"/>
  <c r="T12" i="1"/>
  <c r="U12" i="1"/>
  <c r="V12" i="1"/>
  <c r="Z12" i="1"/>
  <c r="T13" i="1"/>
  <c r="U13" i="1"/>
  <c r="V13" i="1"/>
  <c r="Z13" i="1"/>
  <c r="T3" i="1"/>
  <c r="U3" i="1"/>
  <c r="V3" i="1"/>
  <c r="Z3" i="1"/>
  <c r="K12" i="1"/>
  <c r="L12" i="1"/>
  <c r="M12" i="1"/>
  <c r="Q12" i="1"/>
  <c r="K11" i="1"/>
  <c r="L11" i="1"/>
  <c r="M11" i="1"/>
  <c r="Q11" i="1"/>
  <c r="K10" i="1"/>
  <c r="L10" i="1"/>
  <c r="M10" i="1"/>
  <c r="Q10" i="1"/>
  <c r="K9" i="1"/>
  <c r="L9" i="1"/>
  <c r="M9" i="1"/>
  <c r="Q9" i="1"/>
  <c r="K8" i="1"/>
  <c r="L8" i="1"/>
  <c r="M8" i="1"/>
  <c r="Q8" i="1"/>
  <c r="K7" i="1"/>
  <c r="L7" i="1"/>
  <c r="M7" i="1"/>
  <c r="Q7" i="1"/>
  <c r="K6" i="1"/>
  <c r="L6" i="1"/>
  <c r="M6" i="1"/>
  <c r="Q6" i="1"/>
  <c r="K5" i="1"/>
  <c r="L5" i="1"/>
  <c r="M5" i="1"/>
  <c r="Q5" i="1"/>
  <c r="K4" i="1"/>
  <c r="L4" i="1"/>
  <c r="M4" i="1"/>
  <c r="Q4" i="1"/>
  <c r="K3" i="1"/>
  <c r="L3" i="1"/>
  <c r="M3" i="1"/>
  <c r="Q3" i="1"/>
  <c r="B13" i="1"/>
  <c r="C13" i="1"/>
  <c r="D13" i="1"/>
  <c r="H13" i="1"/>
  <c r="B12" i="1"/>
  <c r="C12" i="1"/>
  <c r="D12" i="1"/>
  <c r="H12" i="1"/>
  <c r="B11" i="1"/>
  <c r="C11" i="1"/>
  <c r="D11" i="1"/>
  <c r="H11" i="1"/>
  <c r="B10" i="1"/>
  <c r="C10" i="1"/>
  <c r="D10" i="1"/>
  <c r="H10" i="1"/>
  <c r="B9" i="1"/>
  <c r="C9" i="1"/>
  <c r="D9" i="1"/>
  <c r="H9" i="1"/>
  <c r="B8" i="1"/>
  <c r="C8" i="1"/>
  <c r="D8" i="1"/>
  <c r="H8" i="1"/>
  <c r="B7" i="1"/>
  <c r="C7" i="1"/>
  <c r="D7" i="1"/>
  <c r="H7" i="1"/>
  <c r="B6" i="1"/>
  <c r="C6" i="1"/>
  <c r="D6" i="1"/>
  <c r="H6" i="1"/>
  <c r="B5" i="1"/>
  <c r="C5" i="1"/>
  <c r="D5" i="1"/>
  <c r="H5" i="1"/>
  <c r="B4" i="1"/>
  <c r="C4" i="1"/>
  <c r="D4" i="1"/>
  <c r="H4" i="1"/>
  <c r="B3" i="1"/>
  <c r="C3" i="1"/>
  <c r="D3" i="1"/>
  <c r="H3" i="1"/>
  <c r="F35" i="3"/>
  <c r="K13" i="1"/>
  <c r="L13" i="1"/>
  <c r="M13" i="1"/>
  <c r="Q13" i="1"/>
  <c r="F34" i="3"/>
  <c r="F24" i="3"/>
  <c r="F26" i="3"/>
  <c r="F28" i="3"/>
  <c r="F30" i="3"/>
  <c r="F32" i="3"/>
  <c r="F25" i="3"/>
  <c r="F27" i="3"/>
  <c r="F29" i="3"/>
  <c r="F31" i="3"/>
  <c r="F33" i="3"/>
  <c r="G36" i="3"/>
  <c r="E36" i="3"/>
  <c r="C35" i="3"/>
  <c r="D22" i="3"/>
  <c r="E22" i="3"/>
  <c r="F22" i="3"/>
  <c r="G22" i="3"/>
  <c r="H22" i="3"/>
  <c r="I22" i="3"/>
  <c r="J22" i="3"/>
  <c r="K22" i="3"/>
  <c r="L22" i="3"/>
  <c r="M22" i="3"/>
  <c r="N22" i="3"/>
  <c r="C22" i="3"/>
  <c r="AN39" i="1"/>
  <c r="AN38" i="1"/>
  <c r="AN37" i="1"/>
  <c r="AN36" i="1"/>
  <c r="AN35" i="1"/>
  <c r="AN34" i="1"/>
  <c r="AN33" i="1"/>
  <c r="AN32" i="1"/>
  <c r="AN31" i="1"/>
  <c r="AN30" i="1"/>
  <c r="AN29" i="1"/>
  <c r="AM39" i="1"/>
  <c r="AM38" i="1"/>
  <c r="AM37" i="1"/>
  <c r="AM36" i="1"/>
  <c r="AM35" i="1"/>
  <c r="AM34" i="1"/>
  <c r="AM33" i="1"/>
  <c r="AM32" i="1"/>
  <c r="AM31" i="1"/>
  <c r="AM30" i="1"/>
  <c r="AM29" i="1"/>
  <c r="AL39" i="1"/>
  <c r="AL38" i="1"/>
  <c r="AL37" i="1"/>
  <c r="AL36" i="1"/>
  <c r="AL35" i="1"/>
  <c r="AL34" i="1"/>
  <c r="AL33" i="1"/>
  <c r="AL32" i="1"/>
  <c r="AL31" i="1"/>
  <c r="AL30" i="1"/>
  <c r="AN52" i="1"/>
  <c r="AN51" i="1"/>
  <c r="AN50" i="1"/>
  <c r="AN49" i="1"/>
  <c r="AN48" i="1"/>
  <c r="AN47" i="1"/>
  <c r="AN46" i="1"/>
  <c r="AN45" i="1"/>
  <c r="AN44" i="1"/>
  <c r="AN43" i="1"/>
  <c r="AM52" i="1"/>
  <c r="AM51" i="1"/>
  <c r="AL51" i="1"/>
  <c r="AR51" i="1"/>
  <c r="AM50" i="1"/>
  <c r="AM49" i="1"/>
  <c r="AL49" i="1"/>
  <c r="AR49" i="1"/>
  <c r="AM48" i="1"/>
  <c r="AM47" i="1"/>
  <c r="AL47" i="1"/>
  <c r="AR47" i="1"/>
  <c r="AM46" i="1"/>
  <c r="AM45" i="1"/>
  <c r="AL45" i="1"/>
  <c r="AR45" i="1"/>
  <c r="AM44" i="1"/>
  <c r="AM43" i="1"/>
  <c r="AL43" i="1"/>
  <c r="AR43" i="1"/>
  <c r="AL52" i="1"/>
  <c r="AL50" i="1"/>
  <c r="AL48" i="1"/>
  <c r="AL46" i="1"/>
  <c r="AL44" i="1"/>
  <c r="AL29" i="1"/>
  <c r="AR52" i="1"/>
  <c r="AR50" i="1"/>
  <c r="AR48" i="1"/>
  <c r="AR46" i="1"/>
  <c r="AR44" i="1"/>
  <c r="Z26" i="1"/>
  <c r="Z25" i="1"/>
  <c r="Z24" i="1"/>
  <c r="Z23" i="1"/>
  <c r="Z22" i="1"/>
  <c r="Z21" i="1"/>
  <c r="Z20" i="1"/>
  <c r="Z19" i="1"/>
  <c r="Z18" i="1"/>
  <c r="Z17" i="1"/>
  <c r="Z16" i="1"/>
  <c r="Q26" i="1"/>
  <c r="Q25" i="1"/>
  <c r="Q24" i="1"/>
  <c r="Q23" i="1"/>
  <c r="Q22" i="1"/>
  <c r="Q21" i="1"/>
  <c r="Q20" i="1"/>
  <c r="Q19" i="1"/>
  <c r="Q18" i="1"/>
  <c r="Q17" i="1"/>
  <c r="Q16" i="1"/>
  <c r="H26" i="1"/>
  <c r="H25" i="1"/>
  <c r="H24" i="1"/>
  <c r="H23" i="1"/>
  <c r="H22" i="1"/>
  <c r="H21" i="1"/>
  <c r="H20" i="1"/>
  <c r="H19" i="1"/>
  <c r="H18" i="1"/>
  <c r="H17" i="1"/>
  <c r="H16" i="1"/>
  <c r="P26" i="1"/>
  <c r="P25" i="1"/>
  <c r="P24" i="1"/>
  <c r="P23" i="1"/>
  <c r="P22" i="1"/>
  <c r="P21" i="1"/>
  <c r="P20" i="1"/>
  <c r="P19" i="1"/>
  <c r="P18" i="1"/>
  <c r="P17" i="1"/>
  <c r="P16" i="1"/>
  <c r="O26" i="1"/>
  <c r="O25" i="1"/>
  <c r="O24" i="1"/>
  <c r="O23" i="1"/>
  <c r="O22" i="1"/>
  <c r="O21" i="1"/>
  <c r="O20" i="1"/>
  <c r="O19" i="1"/>
  <c r="O18" i="1"/>
  <c r="O17" i="1"/>
  <c r="O16" i="1"/>
  <c r="N26" i="1"/>
  <c r="N25" i="1"/>
  <c r="N24" i="1"/>
  <c r="N23" i="1"/>
  <c r="N22" i="1"/>
  <c r="N21" i="1"/>
  <c r="N20" i="1"/>
  <c r="N19" i="1"/>
  <c r="N18" i="1"/>
  <c r="N17" i="1"/>
  <c r="N16" i="1"/>
  <c r="F36" i="3"/>
  <c r="AR30" i="1"/>
  <c r="AR32" i="1"/>
  <c r="AR34" i="1"/>
  <c r="AR36" i="1"/>
  <c r="AR38" i="1"/>
  <c r="AR31" i="1"/>
  <c r="AR33" i="1"/>
  <c r="AR35" i="1"/>
  <c r="AR37" i="1"/>
  <c r="AR39" i="1"/>
  <c r="AR29" i="1"/>
  <c r="V52" i="1"/>
  <c r="V51" i="1"/>
  <c r="V50" i="1"/>
  <c r="V49" i="1"/>
  <c r="V48" i="1"/>
  <c r="V47" i="1"/>
  <c r="V46" i="1"/>
  <c r="V45" i="1"/>
  <c r="V44" i="1"/>
  <c r="V43" i="1"/>
  <c r="V42" i="1"/>
  <c r="U52" i="1"/>
  <c r="U51" i="1"/>
  <c r="U50" i="1"/>
  <c r="U49" i="1"/>
  <c r="U48" i="1"/>
  <c r="U47" i="1"/>
  <c r="U46" i="1"/>
  <c r="U45" i="1"/>
  <c r="U44" i="1"/>
  <c r="U43" i="1"/>
  <c r="U42" i="1"/>
  <c r="T52" i="1"/>
  <c r="Z52" i="1"/>
  <c r="T51" i="1"/>
  <c r="Z51" i="1"/>
  <c r="T50" i="1"/>
  <c r="Z50" i="1"/>
  <c r="T49" i="1"/>
  <c r="Z49" i="1"/>
  <c r="T48" i="1"/>
  <c r="Z48" i="1"/>
  <c r="T47" i="1"/>
  <c r="Z47" i="1"/>
  <c r="T46" i="1"/>
  <c r="Z46" i="1"/>
  <c r="T45" i="1"/>
  <c r="Z45" i="1"/>
  <c r="T44" i="1"/>
  <c r="Z44" i="1"/>
  <c r="T43" i="1"/>
  <c r="Z43" i="1"/>
  <c r="T42" i="1"/>
  <c r="Z42" i="1"/>
  <c r="V39" i="1"/>
  <c r="V38" i="1"/>
  <c r="V37" i="1"/>
  <c r="V36" i="1"/>
  <c r="V35" i="1"/>
  <c r="V34" i="1"/>
  <c r="V33" i="1"/>
  <c r="V32" i="1"/>
  <c r="V31" i="1"/>
  <c r="V30" i="1"/>
  <c r="V29" i="1"/>
  <c r="U39" i="1"/>
  <c r="U38" i="1"/>
  <c r="U37" i="1"/>
  <c r="U35" i="1"/>
  <c r="U34" i="1"/>
  <c r="U33" i="1"/>
  <c r="U32" i="1"/>
  <c r="U31" i="1"/>
  <c r="T39" i="1"/>
  <c r="Z39" i="1"/>
  <c r="T38" i="1"/>
  <c r="Z38" i="1"/>
  <c r="T37" i="1"/>
  <c r="Z37" i="1"/>
  <c r="T36" i="1"/>
  <c r="Z36" i="1"/>
  <c r="T35" i="1"/>
  <c r="Z35" i="1"/>
  <c r="T34" i="1"/>
  <c r="Z34" i="1"/>
  <c r="T33" i="1"/>
  <c r="Z33" i="1"/>
  <c r="T32" i="1"/>
  <c r="Z32" i="1"/>
  <c r="T31" i="1"/>
  <c r="Z31" i="1"/>
  <c r="T30" i="1"/>
  <c r="Z30" i="1"/>
  <c r="W16" i="1"/>
  <c r="M52" i="1"/>
  <c r="M51" i="1"/>
  <c r="M50" i="1"/>
  <c r="M49" i="1"/>
  <c r="M48" i="1"/>
  <c r="M47" i="1"/>
  <c r="M46" i="1"/>
  <c r="M45" i="1"/>
  <c r="M44" i="1"/>
  <c r="M43" i="1"/>
  <c r="M42" i="1"/>
  <c r="L52" i="1"/>
  <c r="L51" i="1"/>
  <c r="L50" i="1"/>
  <c r="L49" i="1"/>
  <c r="L48" i="1"/>
  <c r="L47" i="1"/>
  <c r="L46" i="1"/>
  <c r="L45" i="1"/>
  <c r="L44" i="1"/>
  <c r="L43" i="1"/>
  <c r="L42" i="1"/>
  <c r="K52" i="1"/>
  <c r="K51" i="1"/>
  <c r="K50" i="1"/>
  <c r="K49" i="1"/>
  <c r="K48" i="1"/>
  <c r="K47" i="1"/>
  <c r="K46" i="1"/>
  <c r="K45" i="1"/>
  <c r="K44" i="1"/>
  <c r="K43" i="1"/>
  <c r="K42" i="1"/>
  <c r="Y17" i="1"/>
  <c r="Y18" i="1"/>
  <c r="Y19" i="1"/>
  <c r="Y20" i="1"/>
  <c r="Y21" i="1"/>
  <c r="Y22" i="1"/>
  <c r="Y23" i="1"/>
  <c r="Y24" i="1"/>
  <c r="Y25" i="1"/>
  <c r="Y26" i="1"/>
  <c r="Y16" i="1"/>
  <c r="X17" i="1"/>
  <c r="X18" i="1"/>
  <c r="X19" i="1"/>
  <c r="X20" i="1"/>
  <c r="X21" i="1"/>
  <c r="X22" i="1"/>
  <c r="X23" i="1"/>
  <c r="X24" i="1"/>
  <c r="X25" i="1"/>
  <c r="X26" i="1"/>
  <c r="X16" i="1"/>
  <c r="W17" i="1"/>
  <c r="W18" i="1"/>
  <c r="W19" i="1"/>
  <c r="W20" i="1"/>
  <c r="W21" i="1"/>
  <c r="W22" i="1"/>
  <c r="W23" i="1"/>
  <c r="W24" i="1"/>
  <c r="W25" i="1"/>
  <c r="W26" i="1"/>
  <c r="Q42" i="1"/>
  <c r="Q44" i="1"/>
  <c r="Q46" i="1"/>
  <c r="Q48" i="1"/>
  <c r="Q50" i="1"/>
  <c r="Q52" i="1"/>
  <c r="Q43" i="1"/>
  <c r="Q45" i="1"/>
  <c r="Q47" i="1"/>
  <c r="Q49" i="1"/>
  <c r="Q51" i="1"/>
  <c r="D52" i="1"/>
  <c r="C52" i="1"/>
  <c r="B52" i="1"/>
  <c r="H52" i="1"/>
  <c r="D51" i="1"/>
  <c r="C51" i="1"/>
  <c r="B51" i="1"/>
  <c r="D50" i="1"/>
  <c r="C50" i="1"/>
  <c r="B50" i="1"/>
  <c r="H50" i="1"/>
  <c r="D49" i="1"/>
  <c r="C49" i="1"/>
  <c r="B49" i="1"/>
  <c r="D48" i="1"/>
  <c r="C48" i="1"/>
  <c r="B48" i="1"/>
  <c r="H48" i="1"/>
  <c r="D47" i="1"/>
  <c r="C47" i="1"/>
  <c r="B47" i="1"/>
  <c r="D46" i="1"/>
  <c r="C46" i="1"/>
  <c r="B46" i="1"/>
  <c r="H46" i="1"/>
  <c r="D45" i="1"/>
  <c r="C45" i="1"/>
  <c r="B45" i="1"/>
  <c r="D44" i="1"/>
  <c r="C44" i="1"/>
  <c r="B44" i="1"/>
  <c r="H44" i="1"/>
  <c r="D43" i="1"/>
  <c r="C43" i="1"/>
  <c r="B43" i="1"/>
  <c r="D42" i="1"/>
  <c r="C42" i="1"/>
  <c r="B42" i="1"/>
  <c r="H42" i="1"/>
  <c r="D39" i="1"/>
  <c r="C39" i="1"/>
  <c r="B39" i="1"/>
  <c r="D38" i="1"/>
  <c r="C38" i="1"/>
  <c r="B38" i="1"/>
  <c r="H38" i="1"/>
  <c r="D37" i="1"/>
  <c r="C37" i="1"/>
  <c r="B37" i="1"/>
  <c r="D36" i="1"/>
  <c r="C36" i="1"/>
  <c r="B36" i="1"/>
  <c r="H36" i="1"/>
  <c r="D35" i="1"/>
  <c r="C35" i="1"/>
  <c r="B35" i="1"/>
  <c r="D34" i="1"/>
  <c r="C34" i="1"/>
  <c r="B34" i="1"/>
  <c r="H34" i="1"/>
  <c r="D33" i="1"/>
  <c r="C33" i="1"/>
  <c r="B33" i="1"/>
  <c r="D32" i="1"/>
  <c r="C32" i="1"/>
  <c r="B32" i="1"/>
  <c r="H32" i="1"/>
  <c r="D31" i="1"/>
  <c r="C31" i="1"/>
  <c r="B31" i="1"/>
  <c r="D30" i="1"/>
  <c r="C30" i="1"/>
  <c r="B30" i="1"/>
  <c r="H30" i="1"/>
  <c r="D29" i="1"/>
  <c r="C29" i="1"/>
  <c r="B29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T29" i="1"/>
  <c r="Z29" i="1"/>
  <c r="K36" i="1"/>
  <c r="K35" i="1"/>
  <c r="M38" i="1"/>
  <c r="M34" i="1"/>
  <c r="M30" i="1"/>
  <c r="M31" i="1"/>
  <c r="K32" i="1"/>
  <c r="K33" i="1"/>
  <c r="K37" i="1"/>
  <c r="L39" i="1"/>
  <c r="L37" i="1"/>
  <c r="L35" i="1"/>
  <c r="L33" i="1"/>
  <c r="L31" i="1"/>
  <c r="L29" i="1"/>
  <c r="M37" i="1"/>
  <c r="M33" i="1"/>
  <c r="M29" i="1"/>
  <c r="L36" i="1"/>
  <c r="L32" i="1"/>
  <c r="K30" i="1"/>
  <c r="K34" i="1"/>
  <c r="K38" i="1"/>
  <c r="M35" i="1"/>
  <c r="L38" i="1"/>
  <c r="Q38" i="1"/>
  <c r="L30" i="1"/>
  <c r="K31" i="1"/>
  <c r="K39" i="1"/>
  <c r="M36" i="1"/>
  <c r="M32" i="1"/>
  <c r="M39" i="1"/>
  <c r="L34" i="1"/>
  <c r="Q34" i="1"/>
  <c r="K29" i="1"/>
  <c r="AE49" i="1"/>
  <c r="AE45" i="1"/>
  <c r="AD52" i="1"/>
  <c r="AD48" i="1"/>
  <c r="AD44" i="1"/>
  <c r="AC51" i="1"/>
  <c r="AD51" i="1"/>
  <c r="AE51" i="1"/>
  <c r="AI51" i="1"/>
  <c r="AC49" i="1"/>
  <c r="AC45" i="1"/>
  <c r="AE52" i="1"/>
  <c r="AE50" i="1"/>
  <c r="AE48" i="1"/>
  <c r="AE46" i="1"/>
  <c r="AE44" i="1"/>
  <c r="AE42" i="1"/>
  <c r="AD49" i="1"/>
  <c r="AD47" i="1"/>
  <c r="AD45" i="1"/>
  <c r="AD43" i="1"/>
  <c r="AC52" i="1"/>
  <c r="AI52" i="1"/>
  <c r="AC50" i="1"/>
  <c r="AC48" i="1"/>
  <c r="AI48" i="1"/>
  <c r="AC46" i="1"/>
  <c r="AC44" i="1"/>
  <c r="AI44" i="1"/>
  <c r="AC42" i="1"/>
  <c r="AC43" i="1"/>
  <c r="AE43" i="1"/>
  <c r="AI43" i="1"/>
  <c r="AE47" i="1"/>
  <c r="AD50" i="1"/>
  <c r="AD46" i="1"/>
  <c r="AD42" i="1"/>
  <c r="AC47" i="1"/>
  <c r="AI45" i="1"/>
  <c r="D29" i="3"/>
  <c r="D33" i="3"/>
  <c r="C26" i="3"/>
  <c r="C30" i="3"/>
  <c r="C34" i="3"/>
  <c r="AI47" i="1"/>
  <c r="AI42" i="1"/>
  <c r="C24" i="3"/>
  <c r="AI46" i="1"/>
  <c r="C28" i="3"/>
  <c r="AI50" i="1"/>
  <c r="C32" i="3"/>
  <c r="AI49" i="1"/>
  <c r="Q30" i="1"/>
  <c r="D25" i="3"/>
  <c r="Q31" i="1"/>
  <c r="H29" i="1"/>
  <c r="Q29" i="1"/>
  <c r="D24" i="3"/>
  <c r="H31" i="1"/>
  <c r="D26" i="3"/>
  <c r="H33" i="1"/>
  <c r="H35" i="1"/>
  <c r="H37" i="1"/>
  <c r="Q37" i="1"/>
  <c r="D32" i="3"/>
  <c r="H39" i="1"/>
  <c r="H43" i="1"/>
  <c r="C25" i="3"/>
  <c r="H45" i="1"/>
  <c r="C27" i="3"/>
  <c r="H47" i="1"/>
  <c r="C29" i="3"/>
  <c r="H49" i="1"/>
  <c r="C31" i="3"/>
  <c r="H51" i="1"/>
  <c r="C33" i="3"/>
  <c r="Q32" i="1"/>
  <c r="D27" i="3"/>
  <c r="Q35" i="1"/>
  <c r="Q39" i="1"/>
  <c r="Q36" i="1"/>
  <c r="D31" i="3"/>
  <c r="Q33" i="1"/>
  <c r="C36" i="3"/>
  <c r="D28" i="3"/>
  <c r="D34" i="3"/>
  <c r="D30" i="3"/>
  <c r="D36" i="3"/>
</calcChain>
</file>

<file path=xl/sharedStrings.xml><?xml version="1.0" encoding="utf-8"?>
<sst xmlns="http://schemas.openxmlformats.org/spreadsheetml/2006/main" count="280" uniqueCount="62">
  <si>
    <t>Policy, Strategy, and Regulatory Reporting Compliance</t>
  </si>
  <si>
    <t>Program Management</t>
  </si>
  <si>
    <t>Engineering services</t>
  </si>
  <si>
    <t>Customer Application/Rebate/Incentive Processing</t>
  </si>
  <si>
    <t>Customer Project Inspections</t>
  </si>
  <si>
    <t>Portfolio Analytics</t>
  </si>
  <si>
    <t>EM&amp;V</t>
  </si>
  <si>
    <t>ME&amp;O</t>
  </si>
  <si>
    <t>Account Management / Sales</t>
  </si>
  <si>
    <t>IT</t>
  </si>
  <si>
    <t>Call Center</t>
  </si>
  <si>
    <t>Total Hours in 2016:</t>
  </si>
  <si>
    <t>Total Hours in 2015:</t>
  </si>
  <si>
    <t>Total Hours in 2014:</t>
  </si>
  <si>
    <t>JERRY</t>
  </si>
  <si>
    <t>JENNY</t>
  </si>
  <si>
    <t>RYAN</t>
  </si>
  <si>
    <t>Planning and Compliance</t>
  </si>
  <si>
    <t>Program Management &amp; Delivery</t>
  </si>
  <si>
    <t>Product Management</t>
  </si>
  <si>
    <t>Channel Management</t>
  </si>
  <si>
    <t>Contract Management</t>
  </si>
  <si>
    <t>Custom Project Support</t>
  </si>
  <si>
    <t>Deemed Workpapers</t>
  </si>
  <si>
    <t>Project Management</t>
  </si>
  <si>
    <t>Rebate &amp; Application Processing</t>
  </si>
  <si>
    <t>Inspections</t>
  </si>
  <si>
    <t>Data Analytics</t>
  </si>
  <si>
    <t>EM&amp;V Studies</t>
  </si>
  <si>
    <t>EM&amp;V Forecasting</t>
  </si>
  <si>
    <t>Marketing</t>
  </si>
  <si>
    <t>Customer Insights</t>
  </si>
  <si>
    <t>Account Management</t>
  </si>
  <si>
    <t>IT – Project Specific</t>
  </si>
  <si>
    <t>IT – Regular O&amp;M</t>
  </si>
  <si>
    <t>Incentives</t>
  </si>
  <si>
    <t>DANIEL</t>
  </si>
  <si>
    <t>FTE</t>
  </si>
  <si>
    <t>ACCOUNTING, ETC.</t>
  </si>
  <si>
    <t>2017 YTD</t>
  </si>
  <si>
    <t>FTEs</t>
  </si>
  <si>
    <t>Title</t>
  </si>
  <si>
    <t>Average Hourly Rate</t>
  </si>
  <si>
    <t>Annual Cost</t>
  </si>
  <si>
    <t>Average</t>
  </si>
  <si>
    <t>Energy Programs Manager</t>
  </si>
  <si>
    <t>Legal Counsel</t>
  </si>
  <si>
    <t>Accounting Supervisor</t>
  </si>
  <si>
    <t>Finance Director</t>
  </si>
  <si>
    <t>Webmaster</t>
  </si>
  <si>
    <t>Energy Programs Coordinator</t>
  </si>
  <si>
    <t>Accountant / Accounting Specialist</t>
  </si>
  <si>
    <t>Supply Clerk / Accountant Clerk</t>
  </si>
  <si>
    <t>Principal Program Manager</t>
  </si>
  <si>
    <t>Assistant Finance Director</t>
  </si>
  <si>
    <t>Total Hours in 2017 YTD:</t>
  </si>
  <si>
    <t>EDNA</t>
  </si>
  <si>
    <t>Avg Annual Hours</t>
  </si>
  <si>
    <t>cola</t>
  </si>
  <si>
    <t>Project Manager-1</t>
  </si>
  <si>
    <t>Project Manager-2</t>
  </si>
  <si>
    <t>Project Manager-3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</si>
</sst>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right"/>
    </xf>
    <xf numFmtId="9" fontId="0" fillId="0" borderId="0" xfId="1" applyFont="1"/>
    <xf numFmtId="0" fontId="0" fillId="0" borderId="0" xfId="0"/>
    <xf numFmtId="0" fontId="0" fillId="3" borderId="2" xfId="0" applyFill="1" applyBorder="1"/>
    <xf numFmtId="0" fontId="0" fillId="3" borderId="9" xfId="0" applyFill="1" applyBorder="1"/>
    <xf numFmtId="3" fontId="2" fillId="5" borderId="4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0" fontId="0" fillId="7" borderId="0" xfId="0" applyFill="1"/>
    <xf numFmtId="3" fontId="0" fillId="0" borderId="0" xfId="0" applyNumberFormat="1"/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/>
    </xf>
    <xf numFmtId="9" fontId="0" fillId="0" borderId="0" xfId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8" fillId="0" borderId="0" xfId="0" applyFont="1" applyBorder="1" applyAlignment="1">
      <alignment horizontal="center"/>
    </xf>
    <xf numFmtId="2" fontId="0" fillId="0" borderId="0" xfId="1" applyNumberFormat="1" applyFont="1"/>
    <xf numFmtId="4" fontId="0" fillId="0" borderId="0" xfId="0" applyNumberForma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0" borderId="0" xfId="1" applyNumberFormat="1" applyFont="1"/>
    <xf numFmtId="4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Fill="1" applyBorder="1" applyAlignment="1">
      <alignment horizontal="center"/>
    </xf>
    <xf numFmtId="4" fontId="0" fillId="0" borderId="0" xfId="1" applyNumberFormat="1" applyFont="1" applyFill="1" applyBorder="1"/>
    <xf numFmtId="0" fontId="10" fillId="0" borderId="1" xfId="0" applyFont="1" applyBorder="1" applyAlignment="1">
      <alignment vertical="center" wrapText="1"/>
    </xf>
    <xf numFmtId="2" fontId="0" fillId="0" borderId="1" xfId="0" applyNumberFormat="1" applyBorder="1"/>
    <xf numFmtId="0" fontId="0" fillId="0" borderId="19" xfId="0" applyBorder="1"/>
    <xf numFmtId="0" fontId="10" fillId="0" borderId="21" xfId="0" applyFont="1" applyBorder="1" applyAlignment="1">
      <alignment vertical="center" wrapText="1"/>
    </xf>
    <xf numFmtId="2" fontId="0" fillId="0" borderId="21" xfId="0" applyNumberFormat="1" applyBorder="1"/>
    <xf numFmtId="0" fontId="10" fillId="0" borderId="7" xfId="0" applyFont="1" applyBorder="1" applyAlignment="1">
      <alignment vertical="center" wrapText="1"/>
    </xf>
    <xf numFmtId="2" fontId="0" fillId="0" borderId="7" xfId="0" applyNumberFormat="1" applyBorder="1"/>
    <xf numFmtId="0" fontId="10" fillId="0" borderId="25" xfId="0" applyFont="1" applyBorder="1" applyAlignment="1">
      <alignment vertical="center" wrapText="1"/>
    </xf>
    <xf numFmtId="2" fontId="0" fillId="0" borderId="25" xfId="0" applyNumberFormat="1" applyBorder="1"/>
    <xf numFmtId="0" fontId="12" fillId="0" borderId="26" xfId="0" applyFont="1" applyFill="1" applyBorder="1" applyAlignment="1">
      <alignment horizontal="right" vertical="center" wrapText="1"/>
    </xf>
    <xf numFmtId="4" fontId="0" fillId="0" borderId="0" xfId="0" applyNumberFormat="1" applyBorder="1"/>
    <xf numFmtId="4" fontId="0" fillId="0" borderId="0" xfId="0" applyNumberFormat="1" applyFill="1" applyBorder="1"/>
    <xf numFmtId="0" fontId="0" fillId="0" borderId="0" xfId="0"/>
    <xf numFmtId="0" fontId="0" fillId="0" borderId="0" xfId="0" applyBorder="1"/>
    <xf numFmtId="0" fontId="10" fillId="8" borderId="25" xfId="0" applyFont="1" applyFill="1" applyBorder="1" applyAlignment="1">
      <alignment vertical="center" wrapText="1"/>
    </xf>
    <xf numFmtId="2" fontId="0" fillId="8" borderId="25" xfId="0" applyNumberFormat="1" applyFill="1" applyBorder="1"/>
    <xf numFmtId="0" fontId="10" fillId="8" borderId="21" xfId="0" applyFont="1" applyFill="1" applyBorder="1" applyAlignment="1">
      <alignment vertical="center" wrapText="1"/>
    </xf>
    <xf numFmtId="2" fontId="0" fillId="8" borderId="21" xfId="0" applyNumberFormat="1" applyFill="1" applyBorder="1"/>
    <xf numFmtId="0" fontId="10" fillId="8" borderId="1" xfId="0" applyFont="1" applyFill="1" applyBorder="1" applyAlignment="1">
      <alignment vertical="center" wrapText="1"/>
    </xf>
    <xf numFmtId="2" fontId="0" fillId="8" borderId="1" xfId="0" applyNumberFormat="1" applyFill="1" applyBorder="1"/>
    <xf numFmtId="0" fontId="10" fillId="8" borderId="7" xfId="0" applyFont="1" applyFill="1" applyBorder="1" applyAlignment="1">
      <alignment vertical="center" wrapText="1"/>
    </xf>
    <xf numFmtId="2" fontId="0" fillId="8" borderId="7" xfId="0" applyNumberFormat="1" applyFill="1" applyBorder="1"/>
    <xf numFmtId="0" fontId="9" fillId="8" borderId="24" xfId="0" applyFont="1" applyFill="1" applyBorder="1"/>
    <xf numFmtId="0" fontId="9" fillId="3" borderId="24" xfId="0" applyFont="1" applyFill="1" applyBorder="1"/>
    <xf numFmtId="0" fontId="9" fillId="0" borderId="24" xfId="0" applyFont="1" applyBorder="1"/>
    <xf numFmtId="2" fontId="9" fillId="0" borderId="2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0" fillId="0" borderId="0" xfId="0" applyNumberFormat="1" applyFont="1"/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44" fontId="13" fillId="9" borderId="15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0" fillId="0" borderId="0" xfId="0" applyAlignment="1"/>
    <xf numFmtId="0" fontId="13" fillId="0" borderId="10" xfId="0" applyFont="1" applyBorder="1" applyAlignment="1">
      <alignment vertical="center"/>
    </xf>
    <xf numFmtId="44" fontId="13" fillId="9" borderId="13" xfId="0" applyNumberFormat="1" applyFont="1" applyFill="1" applyBorder="1" applyAlignment="1">
      <alignment horizontal="center" vertical="center" wrapText="1"/>
    </xf>
    <xf numFmtId="44" fontId="13" fillId="9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44" fontId="13" fillId="0" borderId="15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9" fillId="3" borderId="2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8" borderId="20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9" fillId="8" borderId="23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2" borderId="18" xfId="0" applyNumberFormat="1" applyFill="1" applyBorder="1" applyAlignment="1">
      <alignment horizontal="center"/>
    </xf>
  </cellXfs>
  <cellStyles count="17">
    <cellStyle name="Comma 2" xfId="8"/>
    <cellStyle name="Comma 3" xfId="9"/>
    <cellStyle name="Comma 4" xfId="12"/>
    <cellStyle name="Currency 2" xfId="5"/>
    <cellStyle name="Currency 2 2" xfId="13"/>
    <cellStyle name="Currency 3" xfId="3"/>
    <cellStyle name="Normal" xfId="0" builtinId="0"/>
    <cellStyle name="Normal 2" xfId="6"/>
    <cellStyle name="Normal 3" xfId="7"/>
    <cellStyle name="Normal 4" xfId="10"/>
    <cellStyle name="Normal 5" xfId="2"/>
    <cellStyle name="Normal 6" xfId="11"/>
    <cellStyle name="Normal 6 2" xfId="14"/>
    <cellStyle name="Normal 6 3" xfId="15"/>
    <cellStyle name="Normal 6 4" xfId="16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10" zoomScaleNormal="110" workbookViewId="0">
      <selection activeCell="H2" sqref="H2"/>
    </sheetView>
  </sheetViews>
  <sheetFormatPr defaultColWidth="8.85546875" defaultRowHeight="15" x14ac:dyDescent="0.25"/>
  <cols>
    <col min="1" max="1" width="50.140625" bestFit="1" customWidth="1"/>
    <col min="2" max="2" width="50.140625" style="4" customWidth="1"/>
    <col min="3" max="4" width="5.7109375" hidden="1" customWidth="1"/>
    <col min="5" max="5" width="5.7109375" style="4" hidden="1" customWidth="1"/>
    <col min="6" max="6" width="8.7109375" hidden="1" customWidth="1"/>
    <col min="7" max="14" width="5.7109375" customWidth="1"/>
  </cols>
  <sheetData>
    <row r="1" spans="1:14" ht="15.95" thickBot="1" x14ac:dyDescent="0.25">
      <c r="A1" s="41"/>
      <c r="B1" s="41"/>
      <c r="C1" s="41">
        <v>2014</v>
      </c>
      <c r="D1" s="41">
        <v>2015</v>
      </c>
      <c r="E1" s="41">
        <v>2016</v>
      </c>
      <c r="F1" s="41" t="s">
        <v>39</v>
      </c>
      <c r="G1" s="41">
        <v>2018</v>
      </c>
      <c r="H1" s="41">
        <v>2019</v>
      </c>
      <c r="I1" s="41">
        <v>2020</v>
      </c>
      <c r="J1" s="41">
        <v>2021</v>
      </c>
      <c r="K1" s="41">
        <v>2022</v>
      </c>
      <c r="L1" s="41">
        <v>2023</v>
      </c>
      <c r="M1" s="41">
        <v>2024</v>
      </c>
      <c r="N1" s="41">
        <v>2025</v>
      </c>
    </row>
    <row r="2" spans="1:14" ht="15.95" thickBot="1" x14ac:dyDescent="0.25">
      <c r="A2" s="61" t="s">
        <v>0</v>
      </c>
      <c r="B2" s="53" t="s">
        <v>17</v>
      </c>
      <c r="C2" s="54">
        <v>1.19</v>
      </c>
      <c r="D2" s="54">
        <v>0.86</v>
      </c>
      <c r="E2" s="54">
        <v>1.01</v>
      </c>
      <c r="F2" s="54">
        <v>0.97</v>
      </c>
      <c r="G2" s="54">
        <v>1.26</v>
      </c>
      <c r="H2" s="54">
        <f>1.26+0.1</f>
        <v>1.36</v>
      </c>
      <c r="I2" s="54">
        <f t="shared" ref="I2:N2" si="0">1.26+0.1</f>
        <v>1.36</v>
      </c>
      <c r="J2" s="54">
        <f t="shared" si="0"/>
        <v>1.36</v>
      </c>
      <c r="K2" s="54">
        <f t="shared" si="0"/>
        <v>1.36</v>
      </c>
      <c r="L2" s="54">
        <f t="shared" si="0"/>
        <v>1.36</v>
      </c>
      <c r="M2" s="54">
        <f t="shared" si="0"/>
        <v>1.36</v>
      </c>
      <c r="N2" s="54">
        <f t="shared" si="0"/>
        <v>1.36</v>
      </c>
    </row>
    <row r="3" spans="1:14" x14ac:dyDescent="0.25">
      <c r="A3" s="83" t="s">
        <v>1</v>
      </c>
      <c r="B3" s="42" t="s">
        <v>18</v>
      </c>
      <c r="C3" s="43">
        <v>1</v>
      </c>
      <c r="D3" s="43">
        <v>0.6</v>
      </c>
      <c r="E3" s="43">
        <v>0.7</v>
      </c>
      <c r="F3" s="43">
        <v>0.7</v>
      </c>
      <c r="G3" s="43">
        <v>2</v>
      </c>
      <c r="H3" s="43">
        <f>2+0.8</f>
        <v>2.8</v>
      </c>
      <c r="I3" s="43">
        <f t="shared" ref="I3:N3" si="1">2+0.8</f>
        <v>2.8</v>
      </c>
      <c r="J3" s="43">
        <f t="shared" si="1"/>
        <v>2.8</v>
      </c>
      <c r="K3" s="43">
        <f t="shared" si="1"/>
        <v>2.8</v>
      </c>
      <c r="L3" s="43">
        <f t="shared" si="1"/>
        <v>2.8</v>
      </c>
      <c r="M3" s="43">
        <f t="shared" si="1"/>
        <v>2.8</v>
      </c>
      <c r="N3" s="43">
        <f t="shared" si="1"/>
        <v>2.8</v>
      </c>
    </row>
    <row r="4" spans="1:14" x14ac:dyDescent="0.25">
      <c r="A4" s="84"/>
      <c r="B4" s="39" t="s">
        <v>19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</row>
    <row r="5" spans="1:14" x14ac:dyDescent="0.25">
      <c r="A5" s="84"/>
      <c r="B5" s="39" t="s">
        <v>20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</row>
    <row r="6" spans="1:14" ht="15.75" thickBot="1" x14ac:dyDescent="0.3">
      <c r="A6" s="85"/>
      <c r="B6" s="44" t="s">
        <v>21</v>
      </c>
      <c r="C6" s="45">
        <v>0.05</v>
      </c>
      <c r="D6" s="45">
        <v>0.09</v>
      </c>
      <c r="E6" s="45">
        <v>7.0000000000000007E-2</v>
      </c>
      <c r="F6" s="45">
        <v>0.1</v>
      </c>
      <c r="G6" s="45">
        <v>0.37</v>
      </c>
      <c r="H6" s="45">
        <f>0.37+0.1</f>
        <v>0.47</v>
      </c>
      <c r="I6" s="45">
        <f t="shared" ref="I6:N6" si="2">0.37+0.1</f>
        <v>0.47</v>
      </c>
      <c r="J6" s="45">
        <f t="shared" si="2"/>
        <v>0.47</v>
      </c>
      <c r="K6" s="45">
        <f t="shared" si="2"/>
        <v>0.47</v>
      </c>
      <c r="L6" s="45">
        <f t="shared" si="2"/>
        <v>0.47</v>
      </c>
      <c r="M6" s="45">
        <f t="shared" si="2"/>
        <v>0.47</v>
      </c>
      <c r="N6" s="45">
        <f t="shared" si="2"/>
        <v>0.47</v>
      </c>
    </row>
    <row r="7" spans="1:14" x14ac:dyDescent="0.25">
      <c r="A7" s="86" t="s">
        <v>2</v>
      </c>
      <c r="B7" s="55" t="s">
        <v>22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</row>
    <row r="8" spans="1:14" x14ac:dyDescent="0.25">
      <c r="A8" s="87"/>
      <c r="B8" s="57" t="s">
        <v>23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</row>
    <row r="9" spans="1:14" ht="15.75" thickBot="1" x14ac:dyDescent="0.3">
      <c r="A9" s="88"/>
      <c r="B9" s="59" t="s">
        <v>24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95" thickBot="1" x14ac:dyDescent="0.25">
      <c r="A10" s="62" t="s">
        <v>3</v>
      </c>
      <c r="B10" s="46" t="s">
        <v>25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</row>
    <row r="11" spans="1:14" ht="15.95" thickBot="1" x14ac:dyDescent="0.25">
      <c r="A11" s="61" t="s">
        <v>4</v>
      </c>
      <c r="B11" s="53" t="s">
        <v>26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</row>
    <row r="12" spans="1:14" ht="15.95" thickBot="1" x14ac:dyDescent="0.25">
      <c r="A12" s="62" t="s">
        <v>5</v>
      </c>
      <c r="B12" s="46" t="s">
        <v>27</v>
      </c>
      <c r="C12" s="47">
        <v>0.16</v>
      </c>
      <c r="D12" s="47">
        <v>0.09</v>
      </c>
      <c r="E12" s="47">
        <v>0.08</v>
      </c>
      <c r="F12" s="47">
        <v>7.0000000000000007E-2</v>
      </c>
      <c r="G12" s="47">
        <v>0.13</v>
      </c>
      <c r="H12" s="47">
        <v>0.13</v>
      </c>
      <c r="I12" s="47">
        <v>0.13</v>
      </c>
      <c r="J12" s="47">
        <v>0.13</v>
      </c>
      <c r="K12" s="47">
        <v>0.13</v>
      </c>
      <c r="L12" s="47">
        <v>0.13</v>
      </c>
      <c r="M12" s="47">
        <v>0.13</v>
      </c>
      <c r="N12" s="47">
        <v>0.13</v>
      </c>
    </row>
    <row r="13" spans="1:14" x14ac:dyDescent="0.25">
      <c r="A13" s="86" t="s">
        <v>6</v>
      </c>
      <c r="B13" s="55" t="s">
        <v>28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</row>
    <row r="14" spans="1:14" ht="15.75" thickBot="1" x14ac:dyDescent="0.3">
      <c r="A14" s="88"/>
      <c r="B14" s="59" t="s">
        <v>29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x14ac:dyDescent="0.25">
      <c r="A15" s="83" t="s">
        <v>7</v>
      </c>
      <c r="B15" s="42" t="s">
        <v>30</v>
      </c>
      <c r="C15" s="43">
        <v>0.11</v>
      </c>
      <c r="D15" s="43">
        <v>0.08</v>
      </c>
      <c r="E15" s="43">
        <v>0.09</v>
      </c>
      <c r="F15" s="43">
        <v>0.09</v>
      </c>
      <c r="G15" s="43">
        <v>0.19</v>
      </c>
      <c r="H15" s="43">
        <v>0.19</v>
      </c>
      <c r="I15" s="43">
        <v>0.19</v>
      </c>
      <c r="J15" s="43">
        <v>0.19</v>
      </c>
      <c r="K15" s="43">
        <v>0.19</v>
      </c>
      <c r="L15" s="43">
        <v>0.19</v>
      </c>
      <c r="M15" s="43">
        <v>0.19</v>
      </c>
      <c r="N15" s="43">
        <v>0.19</v>
      </c>
    </row>
    <row r="16" spans="1:14" ht="15.75" thickBot="1" x14ac:dyDescent="0.3">
      <c r="A16" s="85"/>
      <c r="B16" s="44" t="s">
        <v>31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</row>
    <row r="17" spans="1:14" ht="15.95" thickBot="1" x14ac:dyDescent="0.25">
      <c r="A17" s="61" t="s">
        <v>8</v>
      </c>
      <c r="B17" s="53" t="s">
        <v>32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</row>
    <row r="18" spans="1:14" x14ac:dyDescent="0.25">
      <c r="A18" s="83" t="s">
        <v>9</v>
      </c>
      <c r="B18" s="42" t="s">
        <v>33</v>
      </c>
      <c r="C18" s="43">
        <v>0</v>
      </c>
      <c r="D18" s="43">
        <v>0</v>
      </c>
      <c r="E18" s="43">
        <v>5.0000000000000001E-3</v>
      </c>
      <c r="F18" s="43">
        <v>0.04</v>
      </c>
      <c r="G18" s="43">
        <v>5.0000000000000001E-3</v>
      </c>
      <c r="H18" s="43">
        <v>0.05</v>
      </c>
      <c r="I18" s="43">
        <v>0.05</v>
      </c>
      <c r="J18" s="43">
        <v>0.05</v>
      </c>
      <c r="K18" s="43">
        <v>0.05</v>
      </c>
      <c r="L18" s="43">
        <v>0.05</v>
      </c>
      <c r="M18" s="43">
        <v>0.05</v>
      </c>
      <c r="N18" s="43">
        <v>0.05</v>
      </c>
    </row>
    <row r="19" spans="1:14" ht="15.75" thickBot="1" x14ac:dyDescent="0.3">
      <c r="A19" s="85"/>
      <c r="B19" s="44" t="s">
        <v>34</v>
      </c>
      <c r="C19" s="45">
        <v>0</v>
      </c>
      <c r="D19" s="45">
        <v>0</v>
      </c>
      <c r="E19" s="45">
        <v>5.0000000000000001E-3</v>
      </c>
      <c r="F19" s="45">
        <v>0.05</v>
      </c>
      <c r="G19" s="45">
        <v>5.0000000000000001E-3</v>
      </c>
      <c r="H19" s="45">
        <v>0.05</v>
      </c>
      <c r="I19" s="45">
        <v>0.05</v>
      </c>
      <c r="J19" s="45">
        <v>0.05</v>
      </c>
      <c r="K19" s="45">
        <v>0.05</v>
      </c>
      <c r="L19" s="45">
        <v>0.05</v>
      </c>
      <c r="M19" s="45">
        <v>0.05</v>
      </c>
      <c r="N19" s="45">
        <v>0.05</v>
      </c>
    </row>
    <row r="20" spans="1:14" ht="15.95" thickBot="1" x14ac:dyDescent="0.25">
      <c r="A20" s="61" t="s">
        <v>10</v>
      </c>
      <c r="B20" s="53" t="s">
        <v>10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</row>
    <row r="21" spans="1:14" ht="15.95" thickBot="1" x14ac:dyDescent="0.25">
      <c r="A21" s="63" t="s">
        <v>35</v>
      </c>
      <c r="B21" s="46" t="s">
        <v>35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</row>
    <row r="22" spans="1:14" x14ac:dyDescent="0.2">
      <c r="B22" s="48" t="s">
        <v>40</v>
      </c>
      <c r="C22" s="67">
        <f>SUM(C2:C21)</f>
        <v>2.5099999999999998</v>
      </c>
      <c r="D22" s="67">
        <f t="shared" ref="D22:N22" si="3">SUM(D2:D21)</f>
        <v>1.7200000000000002</v>
      </c>
      <c r="E22" s="67">
        <f t="shared" si="3"/>
        <v>1.96</v>
      </c>
      <c r="F22" s="67">
        <f t="shared" si="3"/>
        <v>2.02</v>
      </c>
      <c r="G22" s="67">
        <f t="shared" si="3"/>
        <v>3.9599999999999995</v>
      </c>
      <c r="H22" s="67">
        <f t="shared" si="3"/>
        <v>5.05</v>
      </c>
      <c r="I22" s="67">
        <f t="shared" si="3"/>
        <v>5.05</v>
      </c>
      <c r="J22" s="67">
        <f t="shared" si="3"/>
        <v>5.05</v>
      </c>
      <c r="K22" s="67">
        <f t="shared" si="3"/>
        <v>5.05</v>
      </c>
      <c r="L22" s="67">
        <f t="shared" si="3"/>
        <v>5.05</v>
      </c>
      <c r="M22" s="67">
        <f t="shared" si="3"/>
        <v>5.05</v>
      </c>
      <c r="N22" s="67">
        <f t="shared" si="3"/>
        <v>5.05</v>
      </c>
    </row>
    <row r="24" spans="1:14" x14ac:dyDescent="0.2">
      <c r="B24" s="5" t="s">
        <v>0</v>
      </c>
      <c r="C24" s="49">
        <f>'Total Hours'!H42+'Total Hours'!Q42+'Total Hours'!Z42+'Total Hours'!AI42+'Total Hours'!AR42</f>
        <v>1.1880277107515227</v>
      </c>
      <c r="D24" s="49">
        <f>'Total Hours'!H29+'Total Hours'!Q29+'Total Hours'!Z29+'Total Hours'!AR29</f>
        <v>0.86012473614171692</v>
      </c>
      <c r="E24" s="50">
        <v>1.01</v>
      </c>
      <c r="F24" s="49">
        <f>'Total Hours'!H3+'Total Hours'!Q3+'Total Hours'!Z3+'Total Hours'!AR3+'Total Hours'!BA3</f>
        <v>0.97115385131065479</v>
      </c>
      <c r="G24" s="49">
        <v>1.26</v>
      </c>
      <c r="H24" s="52"/>
      <c r="I24" s="52"/>
      <c r="J24" s="52"/>
      <c r="K24" s="52"/>
      <c r="L24" s="52"/>
      <c r="M24" s="52"/>
      <c r="N24" s="52"/>
    </row>
    <row r="25" spans="1:14" x14ac:dyDescent="0.2">
      <c r="B25" s="5" t="s">
        <v>1</v>
      </c>
      <c r="C25" s="49">
        <f>'Total Hours'!H43+'Total Hours'!Q43+'Total Hours'!Z43+'Total Hours'!AI43+'Total Hours'!AR43</f>
        <v>1.0462097524027225</v>
      </c>
      <c r="D25" s="49">
        <f>'Total Hours'!H30+'Total Hours'!Q30+'Total Hours'!Z30+'Total Hours'!AR30</f>
        <v>0.69129637876954031</v>
      </c>
      <c r="E25" s="50">
        <v>0.77</v>
      </c>
      <c r="F25" s="49">
        <f>'Total Hours'!H4+'Total Hours'!Q4+'Total Hours'!Z4+'Total Hours'!AR4+'Total Hours'!BA4</f>
        <v>0.80307856884271223</v>
      </c>
      <c r="G25" s="49">
        <v>2.37</v>
      </c>
      <c r="H25" s="52"/>
      <c r="I25" s="52"/>
      <c r="J25" s="52"/>
      <c r="K25" s="52"/>
      <c r="L25" s="52"/>
      <c r="M25" s="52"/>
      <c r="N25" s="52"/>
    </row>
    <row r="26" spans="1:14" x14ac:dyDescent="0.2">
      <c r="B26" s="5" t="s">
        <v>2</v>
      </c>
      <c r="C26" s="49">
        <f>'Total Hours'!H44+'Total Hours'!Q44+'Total Hours'!Z44+'Total Hours'!AI44+'Total Hours'!AR44</f>
        <v>0</v>
      </c>
      <c r="D26" s="49">
        <f>'Total Hours'!H31+'Total Hours'!Q31+'Total Hours'!Z31+'Total Hours'!AR31</f>
        <v>0</v>
      </c>
      <c r="E26" s="50">
        <v>0</v>
      </c>
      <c r="F26" s="49">
        <f>'Total Hours'!H5+'Total Hours'!Q5+'Total Hours'!Z5+'Total Hours'!AR5+'Total Hours'!BA5</f>
        <v>0</v>
      </c>
      <c r="G26" s="49">
        <v>0</v>
      </c>
      <c r="H26" s="52"/>
      <c r="I26" s="52"/>
      <c r="J26" s="52"/>
      <c r="K26" s="52"/>
      <c r="L26" s="52"/>
      <c r="M26" s="52"/>
      <c r="N26" s="52"/>
    </row>
    <row r="27" spans="1:14" x14ac:dyDescent="0.2">
      <c r="B27" s="5" t="s">
        <v>3</v>
      </c>
      <c r="C27" s="49">
        <f>'Total Hours'!H45+'Total Hours'!Q45+'Total Hours'!Z45+'Total Hours'!AI45+'Total Hours'!AR45</f>
        <v>0</v>
      </c>
      <c r="D27" s="49">
        <f>'Total Hours'!H32+'Total Hours'!Q32+'Total Hours'!Z32+'Total Hours'!AR32</f>
        <v>0</v>
      </c>
      <c r="E27" s="50">
        <v>0</v>
      </c>
      <c r="F27" s="49">
        <f>'Total Hours'!H6+'Total Hours'!Q6+'Total Hours'!Z6+'Total Hours'!AR6+'Total Hours'!BA6</f>
        <v>0</v>
      </c>
      <c r="G27" s="49">
        <v>0</v>
      </c>
      <c r="H27" s="52"/>
      <c r="I27" s="52"/>
      <c r="J27" s="52"/>
      <c r="K27" s="52"/>
      <c r="L27" s="52"/>
      <c r="M27" s="52"/>
      <c r="N27" s="52"/>
    </row>
    <row r="28" spans="1:14" x14ac:dyDescent="0.2">
      <c r="B28" s="5" t="s">
        <v>4</v>
      </c>
      <c r="C28" s="49">
        <f>'Total Hours'!H46+'Total Hours'!Q46+'Total Hours'!Z46+'Total Hours'!AI46+'Total Hours'!AR46</f>
        <v>0</v>
      </c>
      <c r="D28" s="49">
        <f>'Total Hours'!H33+'Total Hours'!Q33+'Total Hours'!Z33+'Total Hours'!AR33</f>
        <v>0</v>
      </c>
      <c r="E28" s="50">
        <v>0</v>
      </c>
      <c r="F28" s="49">
        <f>'Total Hours'!H7+'Total Hours'!Q7+'Total Hours'!Z7+'Total Hours'!AR7+'Total Hours'!BA7</f>
        <v>0</v>
      </c>
      <c r="G28" s="49">
        <v>0</v>
      </c>
      <c r="H28" s="52"/>
      <c r="I28" s="52"/>
      <c r="J28" s="52"/>
      <c r="K28" s="52"/>
      <c r="L28" s="52"/>
      <c r="M28" s="52"/>
      <c r="N28" s="52"/>
    </row>
    <row r="29" spans="1:14" x14ac:dyDescent="0.2">
      <c r="B29" s="5" t="s">
        <v>5</v>
      </c>
      <c r="C29" s="49">
        <f>'Total Hours'!H47+'Total Hours'!Q47+'Total Hours'!Z47+'Total Hours'!AI47+'Total Hours'!AR47</f>
        <v>0.15949585878899364</v>
      </c>
      <c r="D29" s="49">
        <f>'Total Hours'!H34+'Total Hours'!Q34+'Total Hours'!Z34+'Total Hours'!AR34</f>
        <v>8.6430743130545828E-2</v>
      </c>
      <c r="E29" s="50">
        <v>0.08</v>
      </c>
      <c r="F29" s="49">
        <f>'Total Hours'!H8+'Total Hours'!Q8+'Total Hours'!Z8+'Total Hours'!AR8+'Total Hours'!BA8</f>
        <v>7.3881301169451297E-2</v>
      </c>
      <c r="G29" s="49">
        <v>0.13</v>
      </c>
      <c r="H29" s="52"/>
      <c r="I29" s="52"/>
      <c r="J29" s="52"/>
      <c r="K29" s="52"/>
      <c r="L29" s="52"/>
      <c r="M29" s="52"/>
      <c r="N29" s="52"/>
    </row>
    <row r="30" spans="1:14" x14ac:dyDescent="0.2">
      <c r="B30" s="5" t="s">
        <v>6</v>
      </c>
      <c r="C30" s="49">
        <f>'Total Hours'!H48+'Total Hours'!Q48+'Total Hours'!Z48+'Total Hours'!AI48+'Total Hours'!AR48</f>
        <v>0</v>
      </c>
      <c r="D30" s="49">
        <f>'Total Hours'!H35+'Total Hours'!Q35+'Total Hours'!Z35+'Total Hours'!AR35</f>
        <v>0</v>
      </c>
      <c r="E30" s="50">
        <v>0</v>
      </c>
      <c r="F30" s="49">
        <f>'Total Hours'!H9+'Total Hours'!Q9+'Total Hours'!Z9+'Total Hours'!AR9+'Total Hours'!BA9</f>
        <v>0</v>
      </c>
      <c r="G30" s="49">
        <v>0</v>
      </c>
      <c r="H30" s="52"/>
      <c r="I30" s="52"/>
      <c r="J30" s="52"/>
      <c r="K30" s="52"/>
      <c r="L30" s="52"/>
      <c r="M30" s="52"/>
      <c r="N30" s="52"/>
    </row>
    <row r="31" spans="1:14" x14ac:dyDescent="0.2">
      <c r="B31" s="5" t="s">
        <v>7</v>
      </c>
      <c r="C31" s="49">
        <f>'Total Hours'!H49+'Total Hours'!Q49+'Total Hours'!Z49+'Total Hours'!AI49+'Total Hours'!AR49</f>
        <v>0.11240254499235491</v>
      </c>
      <c r="D31" s="49">
        <f>'Total Hours'!H36+'Total Hours'!Q36+'Total Hours'!Z36+'Total Hours'!AR36</f>
        <v>8.1695292822138207E-2</v>
      </c>
      <c r="E31" s="50">
        <v>0.09</v>
      </c>
      <c r="F31" s="49">
        <f>'Total Hours'!H10+'Total Hours'!Q10+'Total Hours'!Z10+'Total Hours'!AR10+'Total Hours'!BA10</f>
        <v>8.5763853551733896E-2</v>
      </c>
      <c r="G31" s="49">
        <v>0.19</v>
      </c>
      <c r="H31" s="52"/>
      <c r="I31" s="52"/>
      <c r="J31" s="52"/>
      <c r="K31" s="52"/>
      <c r="L31" s="52"/>
      <c r="M31" s="52"/>
      <c r="N31" s="52"/>
    </row>
    <row r="32" spans="1:14" x14ac:dyDescent="0.2">
      <c r="B32" s="5" t="s">
        <v>8</v>
      </c>
      <c r="C32" s="49">
        <f>'Total Hours'!H50+'Total Hours'!Q50+'Total Hours'!Z50+'Total Hours'!AI50+'Total Hours'!AR50</f>
        <v>0</v>
      </c>
      <c r="D32" s="49">
        <f>'Total Hours'!H37+'Total Hours'!Q37+'Total Hours'!Z37+'Total Hours'!AR37</f>
        <v>0</v>
      </c>
      <c r="E32" s="50">
        <v>0</v>
      </c>
      <c r="F32" s="49">
        <f>'Total Hours'!H11+'Total Hours'!Q11+'Total Hours'!Z11+'Total Hours'!AR11+'Total Hours'!BA11</f>
        <v>0</v>
      </c>
      <c r="G32" s="49">
        <v>0</v>
      </c>
      <c r="H32" s="52"/>
      <c r="I32" s="52"/>
      <c r="J32" s="52"/>
      <c r="K32" s="52"/>
      <c r="L32" s="52"/>
      <c r="M32" s="52"/>
      <c r="N32" s="52"/>
    </row>
    <row r="33" spans="2:14" x14ac:dyDescent="0.2">
      <c r="B33" s="5" t="s">
        <v>9</v>
      </c>
      <c r="C33" s="49">
        <f>'Total Hours'!H51+'Total Hours'!Q51+'Total Hours'!Z51+'Total Hours'!AI51+'Total Hours'!AR51</f>
        <v>0</v>
      </c>
      <c r="D33" s="49">
        <f>'Total Hours'!H38+'Total Hours'!Q38+'Total Hours'!Z38+'Total Hours'!AR38</f>
        <v>0</v>
      </c>
      <c r="E33" s="50">
        <v>0.01</v>
      </c>
      <c r="F33" s="49">
        <f>'Total Hours'!H12+'Total Hours'!Q12+'Total Hours'!Z12+'Total Hours'!AR12+'Total Hours'!BA12</f>
        <v>8.2004555808656038E-2</v>
      </c>
      <c r="G33" s="49">
        <v>0.01</v>
      </c>
      <c r="H33" s="52"/>
      <c r="I33" s="52"/>
      <c r="J33" s="52"/>
      <c r="K33" s="52"/>
      <c r="L33" s="52"/>
      <c r="M33" s="52"/>
      <c r="N33" s="52"/>
    </row>
    <row r="34" spans="2:14" x14ac:dyDescent="0.2">
      <c r="B34" s="5" t="s">
        <v>10</v>
      </c>
      <c r="C34" s="49">
        <f>'Total Hours'!H52+'Total Hours'!Q52+'Total Hours'!Z52+'Total Hours'!AI52+'Total Hours'!AR52</f>
        <v>0</v>
      </c>
      <c r="D34" s="49">
        <f>'Total Hours'!H39+'Total Hours'!Q39+'Total Hours'!Z39+'Total Hours'!AR39</f>
        <v>0</v>
      </c>
      <c r="E34" s="49">
        <v>0</v>
      </c>
      <c r="F34" s="49">
        <f>'Total Hours'!H13+'Total Hours'!Q13+'Total Hours'!Z13+'Total Hours'!AR13+'Total Hours'!BA13</f>
        <v>0</v>
      </c>
      <c r="G34" s="49">
        <v>0</v>
      </c>
      <c r="H34" s="52"/>
      <c r="I34" s="52"/>
      <c r="J34" s="52"/>
      <c r="K34" s="52"/>
      <c r="L34" s="52"/>
      <c r="M34" s="52"/>
      <c r="N34" s="52"/>
    </row>
    <row r="35" spans="2:14" x14ac:dyDescent="0.2">
      <c r="B35" s="5" t="s">
        <v>35</v>
      </c>
      <c r="C35" s="49">
        <f>'Total Hours'!H53+'Total Hours'!Q53+'Total Hours'!Z53+'Total Hours'!AI53+'Total Hours'!AR53</f>
        <v>0</v>
      </c>
      <c r="D35" s="50">
        <v>0</v>
      </c>
      <c r="E35" s="50">
        <v>0</v>
      </c>
      <c r="F35" s="49">
        <f>'Total Hours'!H14+'Total Hours'!Q14+'Total Hours'!Z14+'Total Hours'!AR14+'Total Hours'!BA14</f>
        <v>0</v>
      </c>
      <c r="G35" s="50">
        <v>0</v>
      </c>
      <c r="H35" s="52"/>
      <c r="I35" s="52"/>
      <c r="J35" s="52"/>
      <c r="K35" s="52"/>
      <c r="L35" s="52"/>
      <c r="M35" s="52"/>
      <c r="N35" s="52"/>
    </row>
    <row r="36" spans="2:14" ht="15.75" thickBot="1" x14ac:dyDescent="0.3">
      <c r="C36" s="64">
        <f>SUM(C24:C35)</f>
        <v>2.5061358669355931</v>
      </c>
      <c r="D36" s="64">
        <f>SUM(D24:D35)</f>
        <v>1.7195471508639413</v>
      </c>
      <c r="E36" s="65">
        <f>SUM(E24:E35)</f>
        <v>1.9600000000000002</v>
      </c>
      <c r="F36" s="65">
        <f>SUM(F24:F35)</f>
        <v>2.0158821306832082</v>
      </c>
      <c r="G36" s="65">
        <f>SUM(G24:G35)</f>
        <v>3.9599999999999995</v>
      </c>
      <c r="H36" s="66"/>
      <c r="I36" s="66"/>
      <c r="J36" s="66"/>
      <c r="K36" s="66"/>
      <c r="L36" s="66"/>
      <c r="M36" s="66"/>
      <c r="N36" s="66"/>
    </row>
    <row r="37" spans="2:14" ht="15.75" thickTop="1" x14ac:dyDescent="0.25"/>
  </sheetData>
  <mergeCells count="5">
    <mergeCell ref="A3:A6"/>
    <mergeCell ref="A7:A9"/>
    <mergeCell ref="A13:A14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110" zoomScaleNormal="110" workbookViewId="0">
      <pane xSplit="2" ySplit="2" topLeftCell="M3" activePane="bottomRight" state="frozenSplit"/>
      <selection pane="topRight" activeCell="C1" sqref="C1"/>
      <selection pane="bottomLeft" activeCell="A3" sqref="A3"/>
      <selection pane="bottomRight" activeCell="T15" sqref="T3:T15"/>
    </sheetView>
  </sheetViews>
  <sheetFormatPr defaultColWidth="8.85546875" defaultRowHeight="15" x14ac:dyDescent="0.25"/>
  <cols>
    <col min="1" max="1" width="31" style="74" bestFit="1" customWidth="1"/>
    <col min="2" max="2" width="8.85546875" style="51" bestFit="1" customWidth="1"/>
    <col min="3" max="10" width="8.85546875" bestFit="1" customWidth="1"/>
    <col min="11" max="11" width="12.7109375" style="51" bestFit="1" customWidth="1"/>
    <col min="12" max="13" width="12.28515625" bestFit="1" customWidth="1"/>
    <col min="14" max="16" width="12.7109375" bestFit="1" customWidth="1"/>
    <col min="17" max="17" width="12.28515625" bestFit="1" customWidth="1"/>
    <col min="18" max="19" width="12.7109375" bestFit="1" customWidth="1"/>
    <col min="20" max="20" width="12.42578125" bestFit="1" customWidth="1"/>
    <col min="21" max="21" width="18.42578125" bestFit="1" customWidth="1"/>
  </cols>
  <sheetData>
    <row r="1" spans="1:21" ht="15.75" thickBot="1" x14ac:dyDescent="0.3">
      <c r="A1" s="89" t="s">
        <v>41</v>
      </c>
      <c r="B1" s="70"/>
      <c r="C1" s="91" t="s">
        <v>42</v>
      </c>
      <c r="D1" s="92"/>
      <c r="E1" s="92"/>
      <c r="F1" s="92"/>
      <c r="G1" s="92"/>
      <c r="H1" s="92"/>
      <c r="I1" s="92"/>
      <c r="J1" s="93"/>
      <c r="K1" s="71"/>
      <c r="L1" s="91" t="s">
        <v>43</v>
      </c>
      <c r="M1" s="92"/>
      <c r="N1" s="92"/>
      <c r="O1" s="92"/>
      <c r="P1" s="92"/>
      <c r="Q1" s="92"/>
      <c r="R1" s="92"/>
      <c r="S1" s="93"/>
      <c r="T1" s="68" t="s">
        <v>44</v>
      </c>
    </row>
    <row r="2" spans="1:21" ht="15.75" thickBot="1" x14ac:dyDescent="0.3">
      <c r="A2" s="90"/>
      <c r="B2" s="71">
        <v>2017</v>
      </c>
      <c r="C2" s="69">
        <v>2018</v>
      </c>
      <c r="D2" s="69">
        <v>2019</v>
      </c>
      <c r="E2" s="69">
        <v>2020</v>
      </c>
      <c r="F2" s="69">
        <v>2021</v>
      </c>
      <c r="G2" s="69">
        <v>2022</v>
      </c>
      <c r="H2" s="69">
        <v>2023</v>
      </c>
      <c r="I2" s="69">
        <v>2024</v>
      </c>
      <c r="J2" s="69">
        <v>2025</v>
      </c>
      <c r="K2" s="71">
        <v>2017</v>
      </c>
      <c r="L2" s="69">
        <v>2018</v>
      </c>
      <c r="M2" s="69">
        <v>2019</v>
      </c>
      <c r="N2" s="69">
        <v>2020</v>
      </c>
      <c r="O2" s="69">
        <v>2021</v>
      </c>
      <c r="P2" s="69">
        <v>2022</v>
      </c>
      <c r="Q2" s="69">
        <v>2023</v>
      </c>
      <c r="R2" s="69">
        <v>2024</v>
      </c>
      <c r="S2" s="69">
        <v>2025</v>
      </c>
      <c r="T2" s="69" t="s">
        <v>43</v>
      </c>
      <c r="U2" t="s">
        <v>57</v>
      </c>
    </row>
    <row r="3" spans="1:21" ht="15.95" thickBot="1" x14ac:dyDescent="0.25">
      <c r="A3" s="73" t="s">
        <v>45</v>
      </c>
      <c r="B3" s="72">
        <v>199.54</v>
      </c>
      <c r="C3" s="80">
        <f t="shared" ref="C3:J3" si="0">B$3*$C$17</f>
        <v>205.52619999999999</v>
      </c>
      <c r="D3" s="80">
        <f t="shared" si="0"/>
        <v>211.69198599999999</v>
      </c>
      <c r="E3" s="80">
        <f t="shared" si="0"/>
        <v>218.04274558</v>
      </c>
      <c r="F3" s="80">
        <f t="shared" si="0"/>
        <v>224.58402794740002</v>
      </c>
      <c r="G3" s="80">
        <f t="shared" si="0"/>
        <v>231.32154878582202</v>
      </c>
      <c r="H3" s="80">
        <f t="shared" si="0"/>
        <v>238.26119524939668</v>
      </c>
      <c r="I3" s="80">
        <f t="shared" si="0"/>
        <v>245.40903110687859</v>
      </c>
      <c r="J3" s="80">
        <f t="shared" si="0"/>
        <v>252.77130204008495</v>
      </c>
      <c r="K3" s="72">
        <v>140224.79</v>
      </c>
      <c r="L3" s="81">
        <f>(0.62*$U$3)*C3</f>
        <v>213566.38494399996</v>
      </c>
      <c r="M3" s="81">
        <f t="shared" ref="M3:S3" si="1">(0.62*$U$3)*D3</f>
        <v>219973.37649231995</v>
      </c>
      <c r="N3" s="81">
        <f t="shared" si="1"/>
        <v>226572.57778708957</v>
      </c>
      <c r="O3" s="81">
        <f t="shared" si="1"/>
        <v>233369.75512070229</v>
      </c>
      <c r="P3" s="81">
        <f t="shared" si="1"/>
        <v>240370.84777432334</v>
      </c>
      <c r="Q3" s="81">
        <f t="shared" si="1"/>
        <v>247581.97320755306</v>
      </c>
      <c r="R3" s="81">
        <f t="shared" si="1"/>
        <v>255009.43240377965</v>
      </c>
      <c r="S3" s="81">
        <f t="shared" si="1"/>
        <v>262659.71537589305</v>
      </c>
      <c r="T3" s="81">
        <f>AVERAGE(L3:S3)</f>
        <v>237388.00788820762</v>
      </c>
      <c r="U3">
        <v>1676</v>
      </c>
    </row>
    <row r="4" spans="1:21" ht="15.95" thickBot="1" x14ac:dyDescent="0.25">
      <c r="A4" s="73" t="s">
        <v>53</v>
      </c>
      <c r="B4" s="72">
        <v>151.84</v>
      </c>
      <c r="C4" s="80">
        <f t="shared" ref="C4:J5" si="2">B4*$C$17</f>
        <v>156.39520000000002</v>
      </c>
      <c r="D4" s="80">
        <f t="shared" si="2"/>
        <v>161.08705600000002</v>
      </c>
      <c r="E4" s="80">
        <f t="shared" si="2"/>
        <v>165.91966768000003</v>
      </c>
      <c r="F4" s="80">
        <f t="shared" si="2"/>
        <v>170.89725771040003</v>
      </c>
      <c r="G4" s="80">
        <f t="shared" si="2"/>
        <v>176.02417544171203</v>
      </c>
      <c r="H4" s="80">
        <f t="shared" si="2"/>
        <v>181.30490070496339</v>
      </c>
      <c r="I4" s="80">
        <f t="shared" si="2"/>
        <v>186.74404772611229</v>
      </c>
      <c r="J4" s="80">
        <f t="shared" si="2"/>
        <v>192.34636915789565</v>
      </c>
      <c r="K4" s="76">
        <v>230623.35999999999</v>
      </c>
      <c r="L4" s="81">
        <f>(1*$U$4)*C4</f>
        <v>274629.97120000003</v>
      </c>
      <c r="M4" s="81">
        <f t="shared" ref="M4:S4" si="3">(1*$U$4)*D4</f>
        <v>282868.87033600005</v>
      </c>
      <c r="N4" s="81">
        <f t="shared" si="3"/>
        <v>291354.93644608004</v>
      </c>
      <c r="O4" s="81">
        <f t="shared" si="3"/>
        <v>300095.58453946246</v>
      </c>
      <c r="P4" s="81">
        <f t="shared" si="3"/>
        <v>309098.45207564632</v>
      </c>
      <c r="Q4" s="81">
        <f t="shared" si="3"/>
        <v>318371.40563791571</v>
      </c>
      <c r="R4" s="81">
        <f t="shared" si="3"/>
        <v>327922.5478070532</v>
      </c>
      <c r="S4" s="81">
        <f t="shared" si="3"/>
        <v>337760.22424126475</v>
      </c>
      <c r="T4" s="81">
        <f t="shared" ref="T4:T15" si="4">AVERAGE(L4:S4)</f>
        <v>305262.74903542781</v>
      </c>
      <c r="U4">
        <v>1756</v>
      </c>
    </row>
    <row r="5" spans="1:21" s="51" customFormat="1" ht="15.95" thickBot="1" x14ac:dyDescent="0.25">
      <c r="A5" s="75" t="s">
        <v>59</v>
      </c>
      <c r="B5" s="76">
        <v>108.15</v>
      </c>
      <c r="C5" s="80">
        <f t="shared" si="2"/>
        <v>111.39450000000001</v>
      </c>
      <c r="D5" s="80">
        <f t="shared" si="2"/>
        <v>114.73633500000001</v>
      </c>
      <c r="E5" s="80">
        <f t="shared" si="2"/>
        <v>118.17842505000002</v>
      </c>
      <c r="F5" s="80">
        <f t="shared" si="2"/>
        <v>121.72377780150002</v>
      </c>
      <c r="G5" s="80">
        <f t="shared" si="2"/>
        <v>125.37549113554502</v>
      </c>
      <c r="H5" s="80">
        <f t="shared" si="2"/>
        <v>129.13675586961136</v>
      </c>
      <c r="I5" s="80">
        <f t="shared" si="2"/>
        <v>133.0108585456997</v>
      </c>
      <c r="J5" s="80">
        <f t="shared" si="2"/>
        <v>137.0011843020707</v>
      </c>
      <c r="K5" s="77">
        <v>177538.6</v>
      </c>
      <c r="L5" s="81">
        <f>(1*$U$5)*C5</f>
        <v>195608.74200000003</v>
      </c>
      <c r="M5" s="81">
        <f t="shared" ref="M5:S5" si="5">(1*$U$5)*D5</f>
        <v>201477.00426000002</v>
      </c>
      <c r="N5" s="81">
        <f t="shared" si="5"/>
        <v>207521.31438780003</v>
      </c>
      <c r="O5" s="81">
        <f t="shared" si="5"/>
        <v>213746.95381943404</v>
      </c>
      <c r="P5" s="81">
        <f t="shared" si="5"/>
        <v>220159.36243401706</v>
      </c>
      <c r="Q5" s="81">
        <f t="shared" si="5"/>
        <v>226764.14330703756</v>
      </c>
      <c r="R5" s="81">
        <f t="shared" si="5"/>
        <v>233567.06760624869</v>
      </c>
      <c r="S5" s="81">
        <f t="shared" si="5"/>
        <v>240574.07963443614</v>
      </c>
      <c r="T5" s="81">
        <f t="shared" si="4"/>
        <v>217427.33343112172</v>
      </c>
      <c r="U5" s="51">
        <v>1756</v>
      </c>
    </row>
    <row r="6" spans="1:21" s="51" customFormat="1" ht="15.95" thickBot="1" x14ac:dyDescent="0.25">
      <c r="A6" s="75" t="s">
        <v>60</v>
      </c>
      <c r="B6" s="76">
        <v>108.15</v>
      </c>
      <c r="C6" s="80">
        <f t="shared" ref="C6" si="6">B6*$C$17</f>
        <v>111.39450000000001</v>
      </c>
      <c r="D6" s="80">
        <f t="shared" ref="D6" si="7">C6*$C$17</f>
        <v>114.73633500000001</v>
      </c>
      <c r="E6" s="80">
        <f t="shared" ref="E6" si="8">D6*$C$17</f>
        <v>118.17842505000002</v>
      </c>
      <c r="F6" s="80">
        <f t="shared" ref="F6" si="9">E6*$C$17</f>
        <v>121.72377780150002</v>
      </c>
      <c r="G6" s="80">
        <f t="shared" ref="G6" si="10">F6*$C$17</f>
        <v>125.37549113554502</v>
      </c>
      <c r="H6" s="80">
        <f t="shared" ref="H6" si="11">G6*$C$17</f>
        <v>129.13675586961136</v>
      </c>
      <c r="I6" s="80">
        <f t="shared" ref="I6" si="12">H6*$C$17</f>
        <v>133.0108585456997</v>
      </c>
      <c r="J6" s="80">
        <f t="shared" ref="J6" si="13">I6*$C$17</f>
        <v>137.0011843020707</v>
      </c>
      <c r="K6" s="77">
        <v>177538.6</v>
      </c>
      <c r="L6" s="81">
        <f>(1*$U6)*C6</f>
        <v>195608.74200000003</v>
      </c>
      <c r="M6" s="81">
        <f t="shared" ref="M6:S6" si="14">(1*$U6)*D6</f>
        <v>201477.00426000002</v>
      </c>
      <c r="N6" s="81">
        <f t="shared" si="14"/>
        <v>207521.31438780003</v>
      </c>
      <c r="O6" s="81">
        <f t="shared" si="14"/>
        <v>213746.95381943404</v>
      </c>
      <c r="P6" s="81">
        <f t="shared" si="14"/>
        <v>220159.36243401706</v>
      </c>
      <c r="Q6" s="81">
        <f t="shared" si="14"/>
        <v>226764.14330703756</v>
      </c>
      <c r="R6" s="81">
        <f t="shared" si="14"/>
        <v>233567.06760624869</v>
      </c>
      <c r="S6" s="81">
        <f t="shared" si="14"/>
        <v>240574.07963443614</v>
      </c>
      <c r="T6" s="81">
        <f t="shared" si="4"/>
        <v>217427.33343112172</v>
      </c>
      <c r="U6" s="51">
        <v>1756</v>
      </c>
    </row>
    <row r="7" spans="1:21" s="51" customFormat="1" ht="15.75" thickBot="1" x14ac:dyDescent="0.3">
      <c r="A7" s="75" t="s">
        <v>61</v>
      </c>
      <c r="B7" s="76">
        <v>108.15</v>
      </c>
      <c r="C7" s="80"/>
      <c r="D7" s="80">
        <f>D6</f>
        <v>114.73633500000001</v>
      </c>
      <c r="E7" s="80">
        <f t="shared" ref="E7" si="15">D7*$C$17</f>
        <v>118.17842505000002</v>
      </c>
      <c r="F7" s="80">
        <f t="shared" ref="F7" si="16">E7*$C$17</f>
        <v>121.72377780150002</v>
      </c>
      <c r="G7" s="80">
        <f t="shared" ref="G7" si="17">F7*$C$17</f>
        <v>125.37549113554502</v>
      </c>
      <c r="H7" s="80">
        <f t="shared" ref="H7" si="18">G7*$C$17</f>
        <v>129.13675586961136</v>
      </c>
      <c r="I7" s="80">
        <f t="shared" ref="I7" si="19">H7*$C$17</f>
        <v>133.0108585456997</v>
      </c>
      <c r="J7" s="80">
        <f t="shared" ref="J7" si="20">I7*$C$17</f>
        <v>137.0011843020707</v>
      </c>
      <c r="K7" s="77">
        <v>177538.6</v>
      </c>
      <c r="L7" s="81">
        <f>(1*$U7)*C7</f>
        <v>0</v>
      </c>
      <c r="M7" s="81">
        <f t="shared" ref="M7" si="21">(1*$U7)*D7</f>
        <v>201477.00426000002</v>
      </c>
      <c r="N7" s="81">
        <f t="shared" ref="N7" si="22">(1*$U7)*E7</f>
        <v>207521.31438780003</v>
      </c>
      <c r="O7" s="81">
        <f t="shared" ref="O7" si="23">(1*$U7)*F7</f>
        <v>213746.95381943404</v>
      </c>
      <c r="P7" s="81">
        <f t="shared" ref="P7" si="24">(1*$U7)*G7</f>
        <v>220159.36243401706</v>
      </c>
      <c r="Q7" s="81">
        <f t="shared" ref="Q7" si="25">(1*$U7)*H7</f>
        <v>226764.14330703756</v>
      </c>
      <c r="R7" s="81">
        <f t="shared" ref="R7" si="26">(1*$U7)*I7</f>
        <v>233567.06760624869</v>
      </c>
      <c r="S7" s="81">
        <f t="shared" ref="S7" si="27">(1*$U7)*J7</f>
        <v>240574.07963443614</v>
      </c>
      <c r="T7" s="81">
        <f t="shared" ref="T7" si="28">AVERAGE(L7:S7)</f>
        <v>192976.24068112171</v>
      </c>
      <c r="U7" s="51">
        <v>1756</v>
      </c>
    </row>
    <row r="8" spans="1:21" ht="15.95" thickBot="1" x14ac:dyDescent="0.25">
      <c r="A8" s="75" t="s">
        <v>50</v>
      </c>
      <c r="B8" s="77">
        <v>87.76</v>
      </c>
      <c r="C8" s="80">
        <f t="shared" ref="C8:J15" si="29">B8*$C$17</f>
        <v>90.392800000000008</v>
      </c>
      <c r="D8" s="80">
        <f t="shared" si="29"/>
        <v>93.104584000000017</v>
      </c>
      <c r="E8" s="80">
        <f t="shared" si="29"/>
        <v>95.897721520000019</v>
      </c>
      <c r="F8" s="80">
        <f t="shared" si="29"/>
        <v>98.774653165600029</v>
      </c>
      <c r="G8" s="80">
        <f t="shared" si="29"/>
        <v>101.73789276056803</v>
      </c>
      <c r="H8" s="80">
        <f t="shared" si="29"/>
        <v>104.79002954338507</v>
      </c>
      <c r="I8" s="80">
        <f t="shared" si="29"/>
        <v>107.93373042968663</v>
      </c>
      <c r="J8" s="80">
        <f t="shared" si="29"/>
        <v>111.17174234257723</v>
      </c>
      <c r="K8" s="76">
        <v>40000</v>
      </c>
      <c r="L8" s="81">
        <f>(0.4*$U8)*C8</f>
        <v>63491.902720000013</v>
      </c>
      <c r="M8" s="81">
        <f t="shared" ref="M8:S8" si="30">(0.4*$U8)*D8</f>
        <v>65396.659801600021</v>
      </c>
      <c r="N8" s="81">
        <f t="shared" si="30"/>
        <v>67358.559595648025</v>
      </c>
      <c r="O8" s="81">
        <f t="shared" si="30"/>
        <v>69379.316383517464</v>
      </c>
      <c r="P8" s="81">
        <f t="shared" si="30"/>
        <v>71460.695875022997</v>
      </c>
      <c r="Q8" s="81">
        <f t="shared" si="30"/>
        <v>73604.516751273681</v>
      </c>
      <c r="R8" s="81">
        <f t="shared" si="30"/>
        <v>75812.652253811902</v>
      </c>
      <c r="S8" s="81">
        <f t="shared" si="30"/>
        <v>78087.031821426252</v>
      </c>
      <c r="T8" s="81">
        <f t="shared" si="4"/>
        <v>70573.916900287542</v>
      </c>
      <c r="U8">
        <v>1756</v>
      </c>
    </row>
    <row r="9" spans="1:21" ht="15.95" thickBot="1" x14ac:dyDescent="0.25">
      <c r="A9" s="75" t="s">
        <v>46</v>
      </c>
      <c r="B9" s="76">
        <v>263.98</v>
      </c>
      <c r="C9" s="80">
        <f t="shared" si="29"/>
        <v>271.89940000000001</v>
      </c>
      <c r="D9" s="80">
        <f t="shared" si="29"/>
        <v>280.05638200000004</v>
      </c>
      <c r="E9" s="80">
        <f t="shared" si="29"/>
        <v>288.45807346000004</v>
      </c>
      <c r="F9" s="80">
        <f t="shared" si="29"/>
        <v>297.11181566380003</v>
      </c>
      <c r="G9" s="80">
        <f t="shared" si="29"/>
        <v>306.02517013371403</v>
      </c>
      <c r="H9" s="80">
        <f t="shared" si="29"/>
        <v>315.20592523772547</v>
      </c>
      <c r="I9" s="80">
        <f t="shared" si="29"/>
        <v>324.66210299485726</v>
      </c>
      <c r="J9" s="80">
        <f t="shared" si="29"/>
        <v>334.40196608470296</v>
      </c>
      <c r="K9" s="77">
        <v>4884.3900000000003</v>
      </c>
      <c r="L9" s="81">
        <f>(0.01*$U9)*C9</f>
        <v>4557.0339440000007</v>
      </c>
      <c r="M9" s="81">
        <f t="shared" ref="M9:S9" si="31">(0.01*$U9)*D9</f>
        <v>4693.7449623200009</v>
      </c>
      <c r="N9" s="81">
        <f t="shared" si="31"/>
        <v>4834.557311189601</v>
      </c>
      <c r="O9" s="81">
        <f t="shared" si="31"/>
        <v>4979.5940305252889</v>
      </c>
      <c r="P9" s="81">
        <f t="shared" si="31"/>
        <v>5128.9818514410472</v>
      </c>
      <c r="Q9" s="81">
        <f t="shared" si="31"/>
        <v>5282.8513069842793</v>
      </c>
      <c r="R9" s="81">
        <f t="shared" si="31"/>
        <v>5441.336846193808</v>
      </c>
      <c r="S9" s="81">
        <f t="shared" si="31"/>
        <v>5604.5769515796219</v>
      </c>
      <c r="T9" s="81">
        <f t="shared" si="4"/>
        <v>5065.3346505292056</v>
      </c>
      <c r="U9">
        <v>1676</v>
      </c>
    </row>
    <row r="10" spans="1:21" ht="15.95" thickBot="1" x14ac:dyDescent="0.25">
      <c r="A10" s="75" t="s">
        <v>51</v>
      </c>
      <c r="B10" s="77">
        <v>90.45</v>
      </c>
      <c r="C10" s="80">
        <f t="shared" si="29"/>
        <v>93.163499999999999</v>
      </c>
      <c r="D10" s="80">
        <f t="shared" si="29"/>
        <v>95.958404999999999</v>
      </c>
      <c r="E10" s="80">
        <f t="shared" si="29"/>
        <v>98.837157149999996</v>
      </c>
      <c r="F10" s="80">
        <f t="shared" si="29"/>
        <v>101.8022718645</v>
      </c>
      <c r="G10" s="80">
        <f t="shared" si="29"/>
        <v>104.856340020435</v>
      </c>
      <c r="H10" s="80">
        <f t="shared" si="29"/>
        <v>108.00203022104805</v>
      </c>
      <c r="I10" s="80">
        <f t="shared" si="29"/>
        <v>111.24209112767949</v>
      </c>
      <c r="J10" s="80">
        <f t="shared" si="29"/>
        <v>114.57935386150987</v>
      </c>
      <c r="K10" s="72">
        <v>5000</v>
      </c>
      <c r="L10" s="81">
        <f>(0.07*$U10)*C10</f>
        <v>11712.515220000001</v>
      </c>
      <c r="M10" s="81">
        <f t="shared" ref="M10:S10" si="32">(0.07*$U10)*D10</f>
        <v>12063.890676600002</v>
      </c>
      <c r="N10" s="81">
        <f t="shared" si="32"/>
        <v>12425.807396898001</v>
      </c>
      <c r="O10" s="81">
        <f t="shared" si="32"/>
        <v>12798.581618804941</v>
      </c>
      <c r="P10" s="81">
        <f t="shared" si="32"/>
        <v>13182.539067369089</v>
      </c>
      <c r="Q10" s="81">
        <f t="shared" si="32"/>
        <v>13578.015239390161</v>
      </c>
      <c r="R10" s="81">
        <f t="shared" si="32"/>
        <v>13985.355696571867</v>
      </c>
      <c r="S10" s="81">
        <f t="shared" si="32"/>
        <v>14404.916367469023</v>
      </c>
      <c r="T10" s="81">
        <f t="shared" si="4"/>
        <v>13018.952660387886</v>
      </c>
      <c r="U10">
        <v>1796</v>
      </c>
    </row>
    <row r="11" spans="1:21" ht="15.95" thickBot="1" x14ac:dyDescent="0.25">
      <c r="A11" s="73" t="s">
        <v>47</v>
      </c>
      <c r="B11" s="72">
        <v>131.78</v>
      </c>
      <c r="C11" s="80">
        <f t="shared" si="29"/>
        <v>135.73340000000002</v>
      </c>
      <c r="D11" s="80">
        <f t="shared" si="29"/>
        <v>139.80540200000002</v>
      </c>
      <c r="E11" s="80">
        <f t="shared" si="29"/>
        <v>143.99956406000001</v>
      </c>
      <c r="F11" s="80">
        <f t="shared" si="29"/>
        <v>148.31955098180001</v>
      </c>
      <c r="G11" s="80">
        <f t="shared" si="29"/>
        <v>152.769137511254</v>
      </c>
      <c r="H11" s="80">
        <f t="shared" si="29"/>
        <v>157.35221163659162</v>
      </c>
      <c r="I11" s="80">
        <f t="shared" si="29"/>
        <v>162.07277798568938</v>
      </c>
      <c r="J11" s="80">
        <f t="shared" si="29"/>
        <v>166.93496132526008</v>
      </c>
      <c r="K11" s="72">
        <v>17000</v>
      </c>
      <c r="L11" s="81">
        <f>(0.03*$U11)*C11</f>
        <v>6987.5554320000001</v>
      </c>
      <c r="M11" s="81">
        <f t="shared" ref="M11:S11" si="33">(0.03*$U11)*D11</f>
        <v>7197.1820949600005</v>
      </c>
      <c r="N11" s="81">
        <f t="shared" si="33"/>
        <v>7413.0975578088</v>
      </c>
      <c r="O11" s="81">
        <f t="shared" si="33"/>
        <v>7635.4904845430638</v>
      </c>
      <c r="P11" s="81">
        <f t="shared" si="33"/>
        <v>7864.5551990793556</v>
      </c>
      <c r="Q11" s="81">
        <f t="shared" si="33"/>
        <v>8100.4918550517359</v>
      </c>
      <c r="R11" s="81">
        <f t="shared" si="33"/>
        <v>8343.506610703289</v>
      </c>
      <c r="S11" s="81">
        <f t="shared" si="33"/>
        <v>8593.8118090243879</v>
      </c>
      <c r="T11" s="81">
        <f t="shared" si="4"/>
        <v>7766.9613803963302</v>
      </c>
      <c r="U11">
        <v>1716</v>
      </c>
    </row>
    <row r="12" spans="1:21" ht="15.95" thickBot="1" x14ac:dyDescent="0.25">
      <c r="A12" s="73" t="s">
        <v>54</v>
      </c>
      <c r="B12" s="72">
        <v>165.17</v>
      </c>
      <c r="C12" s="80">
        <f t="shared" si="29"/>
        <v>170.1251</v>
      </c>
      <c r="D12" s="80">
        <f t="shared" si="29"/>
        <v>175.22885300000002</v>
      </c>
      <c r="E12" s="80">
        <f t="shared" si="29"/>
        <v>180.48571859000003</v>
      </c>
      <c r="F12" s="80">
        <f t="shared" si="29"/>
        <v>185.90029014770005</v>
      </c>
      <c r="G12" s="80">
        <f t="shared" si="29"/>
        <v>191.47729885213104</v>
      </c>
      <c r="H12" s="80">
        <f t="shared" si="29"/>
        <v>197.22161781769498</v>
      </c>
      <c r="I12" s="80">
        <f t="shared" si="29"/>
        <v>203.13826635222583</v>
      </c>
      <c r="J12" s="80">
        <f t="shared" si="29"/>
        <v>209.23241434279259</v>
      </c>
      <c r="K12" s="72">
        <v>3500</v>
      </c>
      <c r="L12" s="81">
        <f>(0.01*$U12)*C12</f>
        <v>2980.5917519999998</v>
      </c>
      <c r="M12" s="81">
        <f t="shared" ref="M12:S14" si="34">(0.01*$U12)*D12</f>
        <v>3070.0095045600001</v>
      </c>
      <c r="N12" s="81">
        <f t="shared" si="34"/>
        <v>3162.1097896968004</v>
      </c>
      <c r="O12" s="81">
        <f t="shared" si="34"/>
        <v>3256.9730833877047</v>
      </c>
      <c r="P12" s="81">
        <f t="shared" si="34"/>
        <v>3354.6822758893359</v>
      </c>
      <c r="Q12" s="81">
        <f t="shared" si="34"/>
        <v>3455.322744166016</v>
      </c>
      <c r="R12" s="81">
        <f t="shared" si="34"/>
        <v>3558.9824264909962</v>
      </c>
      <c r="S12" s="81">
        <f t="shared" si="34"/>
        <v>3665.7518992857263</v>
      </c>
      <c r="T12" s="81">
        <f t="shared" si="4"/>
        <v>3313.0529344345723</v>
      </c>
      <c r="U12">
        <v>1752</v>
      </c>
    </row>
    <row r="13" spans="1:21" ht="15.95" thickBot="1" x14ac:dyDescent="0.25">
      <c r="A13" s="73" t="s">
        <v>48</v>
      </c>
      <c r="B13" s="72">
        <v>233.4</v>
      </c>
      <c r="C13" s="80">
        <f t="shared" si="29"/>
        <v>240.40200000000002</v>
      </c>
      <c r="D13" s="80">
        <f t="shared" si="29"/>
        <v>247.61406000000002</v>
      </c>
      <c r="E13" s="80">
        <f t="shared" si="29"/>
        <v>255.04248180000002</v>
      </c>
      <c r="F13" s="80">
        <f t="shared" si="29"/>
        <v>262.69375625400005</v>
      </c>
      <c r="G13" s="80">
        <f t="shared" si="29"/>
        <v>270.57456894162004</v>
      </c>
      <c r="H13" s="80">
        <f t="shared" si="29"/>
        <v>278.69180600986863</v>
      </c>
      <c r="I13" s="80">
        <f t="shared" si="29"/>
        <v>287.05256019016468</v>
      </c>
      <c r="J13" s="80">
        <f t="shared" si="29"/>
        <v>295.66413699586963</v>
      </c>
      <c r="K13" s="77">
        <v>1000</v>
      </c>
      <c r="L13" s="81">
        <f>(0.01*$U13)*C13</f>
        <v>4125.2983199999999</v>
      </c>
      <c r="M13" s="81">
        <f t="shared" si="34"/>
        <v>4249.0572696000008</v>
      </c>
      <c r="N13" s="81">
        <f t="shared" si="34"/>
        <v>4376.5289876880006</v>
      </c>
      <c r="O13" s="81">
        <f t="shared" si="34"/>
        <v>4507.8248573186411</v>
      </c>
      <c r="P13" s="81">
        <f t="shared" si="34"/>
        <v>4643.0596030382003</v>
      </c>
      <c r="Q13" s="81">
        <f t="shared" si="34"/>
        <v>4782.3513911293458</v>
      </c>
      <c r="R13" s="81">
        <f t="shared" si="34"/>
        <v>4925.8219328632258</v>
      </c>
      <c r="S13" s="81">
        <f t="shared" si="34"/>
        <v>5073.5965908491225</v>
      </c>
      <c r="T13" s="81">
        <f t="shared" si="4"/>
        <v>4585.4423690608173</v>
      </c>
      <c r="U13">
        <v>1716</v>
      </c>
    </row>
    <row r="14" spans="1:21" ht="15.95" thickBot="1" x14ac:dyDescent="0.25">
      <c r="A14" s="75" t="s">
        <v>52</v>
      </c>
      <c r="B14" s="77">
        <v>71.760000000000005</v>
      </c>
      <c r="C14" s="80">
        <f t="shared" si="29"/>
        <v>73.912800000000004</v>
      </c>
      <c r="D14" s="80">
        <f t="shared" si="29"/>
        <v>76.130184</v>
      </c>
      <c r="E14" s="80">
        <f t="shared" si="29"/>
        <v>78.414089520000005</v>
      </c>
      <c r="F14" s="80">
        <f t="shared" si="29"/>
        <v>80.766512205600009</v>
      </c>
      <c r="G14" s="80">
        <f t="shared" si="29"/>
        <v>83.189507571768004</v>
      </c>
      <c r="H14" s="80">
        <f t="shared" si="29"/>
        <v>85.685192798921051</v>
      </c>
      <c r="I14" s="80">
        <f t="shared" si="29"/>
        <v>88.255748582888685</v>
      </c>
      <c r="J14" s="80">
        <f t="shared" si="29"/>
        <v>90.903421040375349</v>
      </c>
      <c r="K14" s="72">
        <v>100</v>
      </c>
      <c r="L14" s="81">
        <f>(0.01*$U14)*C14</f>
        <v>1297.908768</v>
      </c>
      <c r="M14" s="81">
        <f t="shared" si="34"/>
        <v>1336.8460310399998</v>
      </c>
      <c r="N14" s="81">
        <f t="shared" si="34"/>
        <v>1376.9514119712001</v>
      </c>
      <c r="O14" s="81">
        <f t="shared" si="34"/>
        <v>1418.2599543303361</v>
      </c>
      <c r="P14" s="81">
        <f t="shared" si="34"/>
        <v>1460.807752960246</v>
      </c>
      <c r="Q14" s="81">
        <f t="shared" si="34"/>
        <v>1504.6319855490535</v>
      </c>
      <c r="R14" s="81">
        <f t="shared" si="34"/>
        <v>1549.7709451155251</v>
      </c>
      <c r="S14" s="81">
        <f t="shared" si="34"/>
        <v>1596.264073468991</v>
      </c>
      <c r="T14" s="81">
        <f t="shared" si="4"/>
        <v>1442.6801153044187</v>
      </c>
      <c r="U14">
        <v>1756</v>
      </c>
    </row>
    <row r="15" spans="1:21" ht="15.95" thickBot="1" x14ac:dyDescent="0.25">
      <c r="A15" s="73" t="s">
        <v>49</v>
      </c>
      <c r="B15" s="72">
        <v>119.76</v>
      </c>
      <c r="C15" s="80">
        <f t="shared" si="29"/>
        <v>123.3528</v>
      </c>
      <c r="D15" s="80">
        <f t="shared" si="29"/>
        <v>127.05338400000001</v>
      </c>
      <c r="E15" s="80">
        <f t="shared" si="29"/>
        <v>130.86498552</v>
      </c>
      <c r="F15" s="80">
        <f t="shared" si="29"/>
        <v>134.79093508560001</v>
      </c>
      <c r="G15" s="80">
        <f t="shared" si="29"/>
        <v>138.83466313816803</v>
      </c>
      <c r="H15" s="80">
        <f t="shared" si="29"/>
        <v>142.99970303231308</v>
      </c>
      <c r="I15" s="80">
        <f t="shared" si="29"/>
        <v>147.28969412328249</v>
      </c>
      <c r="J15" s="80">
        <f t="shared" si="29"/>
        <v>151.70838494698097</v>
      </c>
      <c r="K15" s="72">
        <v>5000</v>
      </c>
      <c r="L15" s="81">
        <f>(0.05*$U15)*C15</f>
        <v>10830.375840000002</v>
      </c>
      <c r="M15" s="81">
        <f t="shared" ref="M15:S15" si="35">(0.05*$U15)*D15</f>
        <v>11155.287115200003</v>
      </c>
      <c r="N15" s="81">
        <f t="shared" si="35"/>
        <v>11489.945728656003</v>
      </c>
      <c r="O15" s="81">
        <f t="shared" si="35"/>
        <v>11834.644100515683</v>
      </c>
      <c r="P15" s="81">
        <f t="shared" si="35"/>
        <v>12189.683423531154</v>
      </c>
      <c r="Q15" s="81">
        <f t="shared" si="35"/>
        <v>12555.373926237089</v>
      </c>
      <c r="R15" s="81">
        <f t="shared" si="35"/>
        <v>12932.035144024205</v>
      </c>
      <c r="S15" s="81">
        <f t="shared" si="35"/>
        <v>13319.99619834493</v>
      </c>
      <c r="T15" s="81">
        <f t="shared" si="4"/>
        <v>12038.417684563634</v>
      </c>
      <c r="U15">
        <v>1756</v>
      </c>
    </row>
    <row r="16" spans="1:21" x14ac:dyDescent="0.2">
      <c r="L16" s="82"/>
    </row>
    <row r="17" spans="1:3" x14ac:dyDescent="0.2">
      <c r="A17" s="79" t="s">
        <v>58</v>
      </c>
      <c r="C17">
        <v>1.03</v>
      </c>
    </row>
  </sheetData>
  <mergeCells count="3">
    <mergeCell ref="A1:A2"/>
    <mergeCell ref="C1:J1"/>
    <mergeCell ref="L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topLeftCell="AD1" workbookViewId="0">
      <selection activeCell="AK16" sqref="AK16"/>
    </sheetView>
  </sheetViews>
  <sheetFormatPr defaultColWidth="8.85546875" defaultRowHeight="15" x14ac:dyDescent="0.25"/>
  <cols>
    <col min="1" max="1" width="50.140625" bestFit="1" customWidth="1"/>
    <col min="2" max="2" width="4" style="17" bestFit="1" customWidth="1"/>
    <col min="3" max="3" width="3" style="17" bestFit="1" customWidth="1"/>
    <col min="4" max="4" width="4" style="17" bestFit="1" customWidth="1"/>
    <col min="5" max="5" width="4.42578125" bestFit="1" customWidth="1"/>
    <col min="6" max="6" width="3.42578125" bestFit="1" customWidth="1"/>
    <col min="7" max="7" width="4.42578125" bestFit="1" customWidth="1"/>
    <col min="8" max="8" width="5" style="4" bestFit="1" customWidth="1"/>
    <col min="9" max="9" width="4.85546875" customWidth="1"/>
    <col min="10" max="10" width="50.140625" bestFit="1" customWidth="1"/>
    <col min="11" max="11" width="4" style="17" bestFit="1" customWidth="1"/>
    <col min="12" max="12" width="3" style="17" bestFit="1" customWidth="1"/>
    <col min="13" max="13" width="4" style="17" bestFit="1" customWidth="1"/>
    <col min="14" max="14" width="4.42578125" bestFit="1" customWidth="1"/>
    <col min="15" max="15" width="3.42578125" bestFit="1" customWidth="1"/>
    <col min="16" max="16" width="4.42578125" bestFit="1" customWidth="1"/>
    <col min="17" max="17" width="8.140625" style="33" bestFit="1" customWidth="1"/>
    <col min="18" max="18" width="4.85546875" customWidth="1"/>
    <col min="19" max="19" width="50.140625" bestFit="1" customWidth="1"/>
    <col min="20" max="20" width="4" style="17" bestFit="1" customWidth="1"/>
    <col min="21" max="21" width="2" style="17" bestFit="1" customWidth="1"/>
    <col min="22" max="22" width="3" style="17" bestFit="1" customWidth="1"/>
    <col min="23" max="23" width="4.42578125" bestFit="1" customWidth="1"/>
    <col min="24" max="25" width="3.42578125" bestFit="1" customWidth="1"/>
    <col min="26" max="26" width="7.42578125" style="36" bestFit="1" customWidth="1"/>
    <col min="27" max="27" width="4.85546875" customWidth="1"/>
    <col min="28" max="28" width="50.140625" bestFit="1" customWidth="1"/>
    <col min="29" max="29" width="4" bestFit="1" customWidth="1"/>
    <col min="30" max="30" width="3" bestFit="1" customWidth="1"/>
    <col min="31" max="31" width="4" bestFit="1" customWidth="1"/>
    <col min="32" max="32" width="4.42578125" bestFit="1" customWidth="1"/>
    <col min="33" max="33" width="3.42578125" bestFit="1" customWidth="1"/>
    <col min="34" max="34" width="4.42578125" bestFit="1" customWidth="1"/>
    <col min="35" max="35" width="7.42578125" style="36" bestFit="1" customWidth="1"/>
    <col min="36" max="36" width="4.85546875" customWidth="1"/>
    <col min="37" max="37" width="50.140625" bestFit="1" customWidth="1"/>
    <col min="38" max="38" width="4" bestFit="1" customWidth="1"/>
    <col min="39" max="40" width="2" bestFit="1" customWidth="1"/>
    <col min="41" max="41" width="5.42578125" bestFit="1" customWidth="1"/>
    <col min="42" max="43" width="3.42578125" bestFit="1" customWidth="1"/>
    <col min="44" max="44" width="8.140625" bestFit="1" customWidth="1"/>
    <col min="45" max="45" width="4.85546875" customWidth="1"/>
    <col min="46" max="46" width="50.140625" bestFit="1" customWidth="1"/>
    <col min="47" max="47" width="3" bestFit="1" customWidth="1"/>
    <col min="48" max="49" width="2" bestFit="1" customWidth="1"/>
    <col min="50" max="50" width="5.42578125" bestFit="1" customWidth="1"/>
    <col min="51" max="52" width="3.42578125" bestFit="1" customWidth="1"/>
    <col min="53" max="53" width="8.140625" bestFit="1" customWidth="1"/>
  </cols>
  <sheetData>
    <row r="1" spans="1:53" s="4" customFormat="1" x14ac:dyDescent="0.2">
      <c r="A1" s="98" t="s">
        <v>14</v>
      </c>
      <c r="B1" s="98"/>
      <c r="C1" s="98"/>
      <c r="D1" s="98"/>
      <c r="E1" s="98"/>
      <c r="F1" s="98"/>
      <c r="G1" s="98"/>
      <c r="H1" s="28" t="s">
        <v>37</v>
      </c>
      <c r="J1" s="99" t="s">
        <v>15</v>
      </c>
      <c r="K1" s="99"/>
      <c r="L1" s="99"/>
      <c r="M1" s="99"/>
      <c r="N1" s="99"/>
      <c r="O1" s="99"/>
      <c r="P1" s="99"/>
      <c r="Q1" s="30" t="s">
        <v>37</v>
      </c>
      <c r="S1" s="99" t="s">
        <v>16</v>
      </c>
      <c r="T1" s="99"/>
      <c r="U1" s="99"/>
      <c r="V1" s="99"/>
      <c r="W1" s="99"/>
      <c r="X1" s="99"/>
      <c r="Y1" s="99"/>
      <c r="Z1" s="34" t="s">
        <v>37</v>
      </c>
      <c r="AB1" s="96" t="s">
        <v>36</v>
      </c>
      <c r="AC1" s="96"/>
      <c r="AD1" s="96"/>
      <c r="AE1" s="96"/>
      <c r="AF1" s="96"/>
      <c r="AG1" s="96"/>
      <c r="AH1" s="96"/>
      <c r="AI1" s="36"/>
      <c r="AK1" s="96" t="s">
        <v>38</v>
      </c>
      <c r="AL1" s="96"/>
      <c r="AM1" s="96"/>
      <c r="AN1" s="96"/>
      <c r="AO1" s="96"/>
      <c r="AP1" s="96"/>
      <c r="AQ1" s="96"/>
      <c r="AR1" s="96"/>
      <c r="AT1" s="4" t="s">
        <v>56</v>
      </c>
    </row>
    <row r="2" spans="1:53" s="51" customFormat="1" x14ac:dyDescent="0.2">
      <c r="A2" s="2" t="s">
        <v>55</v>
      </c>
      <c r="B2" s="97">
        <v>303</v>
      </c>
      <c r="C2" s="97"/>
      <c r="D2" s="97"/>
      <c r="E2" s="1"/>
      <c r="F2" s="1"/>
      <c r="G2" s="1"/>
      <c r="H2" s="1">
        <v>1676</v>
      </c>
      <c r="I2" s="16"/>
      <c r="J2" s="2" t="s">
        <v>55</v>
      </c>
      <c r="K2" s="100">
        <v>522</v>
      </c>
      <c r="L2" s="100"/>
      <c r="M2" s="100"/>
      <c r="N2" s="100"/>
      <c r="O2" s="100"/>
      <c r="P2" s="100"/>
      <c r="Q2" s="31">
        <v>1756</v>
      </c>
      <c r="R2" s="16"/>
      <c r="S2" s="2" t="s">
        <v>55</v>
      </c>
      <c r="T2" s="100">
        <v>209.5</v>
      </c>
      <c r="U2" s="100"/>
      <c r="V2" s="100"/>
      <c r="W2" s="100"/>
      <c r="X2" s="100"/>
      <c r="Y2" s="100"/>
      <c r="Z2" s="35">
        <v>1756</v>
      </c>
      <c r="AA2" s="16"/>
      <c r="AB2" s="19"/>
      <c r="AC2" s="19"/>
      <c r="AD2" s="19"/>
      <c r="AE2" s="19"/>
      <c r="AF2" s="19"/>
      <c r="AG2" s="19"/>
      <c r="AH2" s="19"/>
      <c r="AI2" s="36"/>
      <c r="AJ2" s="16"/>
      <c r="AK2" s="2" t="s">
        <v>55</v>
      </c>
      <c r="AL2" s="94">
        <f>5.5+21.5+8+48</f>
        <v>83</v>
      </c>
      <c r="AM2" s="94"/>
      <c r="AN2" s="94"/>
      <c r="AO2" s="94"/>
      <c r="AP2" s="94"/>
      <c r="AQ2" s="94"/>
      <c r="AR2" s="31">
        <v>1756</v>
      </c>
      <c r="AS2" s="16"/>
      <c r="AT2" s="2" t="s">
        <v>55</v>
      </c>
      <c r="AU2" s="94">
        <v>48</v>
      </c>
      <c r="AV2" s="94"/>
      <c r="AW2" s="94"/>
      <c r="AX2" s="94"/>
      <c r="AY2" s="94"/>
      <c r="AZ2" s="94"/>
      <c r="BA2" s="31">
        <v>1756</v>
      </c>
    </row>
    <row r="3" spans="1:53" s="51" customFormat="1" x14ac:dyDescent="0.2">
      <c r="A3" s="5" t="s">
        <v>0</v>
      </c>
      <c r="B3" s="7">
        <f>E3*$B$2</f>
        <v>144.35514918190566</v>
      </c>
      <c r="C3" s="8">
        <f>F3*$B$2</f>
        <v>6.9990375360923958</v>
      </c>
      <c r="D3" s="9">
        <f>G3*$B$2</f>
        <v>73.198267564966315</v>
      </c>
      <c r="E3" s="3">
        <v>0.47641963426371509</v>
      </c>
      <c r="F3" s="3">
        <v>2.3099133782483156E-2</v>
      </c>
      <c r="G3" s="3">
        <v>0.24157844080846969</v>
      </c>
      <c r="H3" s="29">
        <f t="shared" ref="H3:H13" si="0">SUM(B3:D3)/(($H$2/12)*4)</f>
        <v>0.40194353391938736</v>
      </c>
      <c r="I3" s="16"/>
      <c r="J3" s="5" t="s">
        <v>0</v>
      </c>
      <c r="K3" s="7">
        <f>N3*$K$2</f>
        <v>174.14560669456068</v>
      </c>
      <c r="L3" s="8">
        <f t="shared" ref="L3:L13" si="1">O3*$K$2</f>
        <v>1.7472803347280335</v>
      </c>
      <c r="M3" s="9">
        <f t="shared" ref="M3:M13" si="2">P3*$K$2</f>
        <v>54.456903765690377</v>
      </c>
      <c r="N3" s="3">
        <v>0.33361227336122734</v>
      </c>
      <c r="O3" s="3">
        <v>3.3472803347280333E-3</v>
      </c>
      <c r="P3" s="3">
        <v>0.10432357043235704</v>
      </c>
      <c r="Q3" s="32">
        <f t="shared" ref="Q3:Q12" si="3">SUM(K3:M3)/(($Q$2/12)*4)</f>
        <v>0.39353608905748133</v>
      </c>
      <c r="R3" s="16"/>
      <c r="S3" s="5" t="s">
        <v>0</v>
      </c>
      <c r="T3" s="7">
        <f>W3*$T$2</f>
        <v>83.287461773700301</v>
      </c>
      <c r="U3" s="8">
        <f t="shared" ref="U3:U13" si="4">X3*$T$2</f>
        <v>4.3245412844036704</v>
      </c>
      <c r="V3" s="9">
        <f t="shared" ref="V3:V13" si="5">Y3*$T$2</f>
        <v>15.215978593272171</v>
      </c>
      <c r="W3" s="3">
        <v>0.39755351681957185</v>
      </c>
      <c r="X3" s="3">
        <v>2.0642201834862386E-2</v>
      </c>
      <c r="Y3" s="3">
        <v>7.2629969418960244E-2</v>
      </c>
      <c r="Z3" s="29">
        <f>SUM(T3:V3)/(($Z$2/12)*4)</f>
        <v>0.1756742283337861</v>
      </c>
      <c r="AA3" s="16"/>
      <c r="AB3" s="19"/>
      <c r="AC3" s="19"/>
      <c r="AD3" s="19"/>
      <c r="AE3" s="19"/>
      <c r="AF3" s="19"/>
      <c r="AG3" s="19"/>
      <c r="AH3" s="19"/>
      <c r="AI3" s="36"/>
      <c r="AJ3" s="16"/>
      <c r="AK3" s="5" t="s">
        <v>0</v>
      </c>
      <c r="AL3" s="7">
        <f>AO3*$AL$2</f>
        <v>0</v>
      </c>
      <c r="AM3" s="8">
        <f t="shared" ref="AM3:AN13" si="6">AP3*$AL$2</f>
        <v>0</v>
      </c>
      <c r="AN3" s="9">
        <f t="shared" si="6"/>
        <v>0</v>
      </c>
      <c r="AO3" s="3"/>
      <c r="AP3" s="3"/>
      <c r="AQ3" s="3"/>
      <c r="AR3" s="32">
        <f>SUM(AL3:AN3)/(($Q$15/12)*4)</f>
        <v>0</v>
      </c>
      <c r="AS3" s="16"/>
      <c r="AT3" s="5" t="s">
        <v>0</v>
      </c>
      <c r="AU3" s="7">
        <f>AX3*$AL$2</f>
        <v>0</v>
      </c>
      <c r="AV3" s="8">
        <f t="shared" ref="AV3:AV13" si="7">AY3*$AL$2</f>
        <v>0</v>
      </c>
      <c r="AW3" s="9">
        <f t="shared" ref="AW3:AW13" si="8">AZ3*$AL$2</f>
        <v>0</v>
      </c>
      <c r="AX3" s="3"/>
      <c r="AY3" s="3"/>
      <c r="AZ3" s="3"/>
      <c r="BA3" s="32">
        <f>SUM(AU3:AW3)/(($BA$2/12)*4)</f>
        <v>0</v>
      </c>
    </row>
    <row r="4" spans="1:53" s="51" customFormat="1" x14ac:dyDescent="0.2">
      <c r="A4" s="5" t="s">
        <v>1</v>
      </c>
      <c r="B4" s="7">
        <f t="shared" ref="B4:D13" si="9">E4*$B$2</f>
        <v>13.998075072184792</v>
      </c>
      <c r="C4" s="8">
        <f t="shared" si="9"/>
        <v>0</v>
      </c>
      <c r="D4" s="9">
        <f t="shared" si="9"/>
        <v>39.661212704523578</v>
      </c>
      <c r="E4" s="3">
        <v>4.6198267564966311E-2</v>
      </c>
      <c r="F4" s="3">
        <v>0</v>
      </c>
      <c r="G4" s="3">
        <v>0.13089509143407121</v>
      </c>
      <c r="H4" s="29">
        <f t="shared" si="0"/>
        <v>9.6048844469048392E-2</v>
      </c>
      <c r="I4" s="16"/>
      <c r="J4" s="5" t="s">
        <v>1</v>
      </c>
      <c r="K4" s="7">
        <f t="shared" ref="K4:K13" si="10">N4*$K$2</f>
        <v>172.39832635983265</v>
      </c>
      <c r="L4" s="8">
        <f t="shared" si="1"/>
        <v>0</v>
      </c>
      <c r="M4" s="9">
        <f t="shared" si="2"/>
        <v>55.621757322175732</v>
      </c>
      <c r="N4" s="3">
        <v>0.33026499302649931</v>
      </c>
      <c r="O4" s="3">
        <v>0</v>
      </c>
      <c r="P4" s="3">
        <v>0.10655509065550907</v>
      </c>
      <c r="Q4" s="32">
        <f t="shared" si="3"/>
        <v>0.38955595162074325</v>
      </c>
      <c r="R4" s="16"/>
      <c r="S4" s="5" t="s">
        <v>1</v>
      </c>
      <c r="T4" s="7">
        <f t="shared" ref="T4:T13" si="11">W4*$T$2</f>
        <v>83.287461773700301</v>
      </c>
      <c r="U4" s="8">
        <f t="shared" si="4"/>
        <v>4.3245412844036704</v>
      </c>
      <c r="V4" s="9">
        <f t="shared" si="5"/>
        <v>15.215978593272171</v>
      </c>
      <c r="W4" s="3">
        <v>0.39755351681957185</v>
      </c>
      <c r="X4" s="3">
        <v>2.0642201834862386E-2</v>
      </c>
      <c r="Y4" s="3">
        <v>7.2629969418960244E-2</v>
      </c>
      <c r="Z4" s="29">
        <f t="shared" ref="Z4:Z13" si="12">SUM(T4:V4)/(($Z$2/12)*4)</f>
        <v>0.1756742283337861</v>
      </c>
      <c r="AA4" s="16"/>
      <c r="AB4" s="19"/>
      <c r="AC4" s="19"/>
      <c r="AD4" s="19"/>
      <c r="AE4" s="19"/>
      <c r="AF4" s="19"/>
      <c r="AG4" s="19"/>
      <c r="AH4" s="19"/>
      <c r="AI4" s="36"/>
      <c r="AJ4" s="16"/>
      <c r="AK4" s="5" t="s">
        <v>1</v>
      </c>
      <c r="AL4" s="7">
        <f t="shared" ref="AL4:AL13" si="13">AO4*$AL$2</f>
        <v>83</v>
      </c>
      <c r="AM4" s="8">
        <f t="shared" si="6"/>
        <v>0</v>
      </c>
      <c r="AN4" s="9">
        <f t="shared" si="6"/>
        <v>0</v>
      </c>
      <c r="AO4" s="3">
        <v>1</v>
      </c>
      <c r="AP4" s="3">
        <v>0</v>
      </c>
      <c r="AQ4" s="3">
        <v>0</v>
      </c>
      <c r="AR4" s="32">
        <f t="shared" ref="AR4:AR13" si="14">SUM(AL4:AN4)/(($Q$15/12)*4)</f>
        <v>0.14179954441913439</v>
      </c>
      <c r="AS4" s="16"/>
      <c r="AT4" s="5" t="s">
        <v>1</v>
      </c>
      <c r="AU4" s="7">
        <f t="shared" ref="AU4:AU13" si="15">AX4*$AL$2</f>
        <v>0</v>
      </c>
      <c r="AV4" s="8">
        <f t="shared" si="7"/>
        <v>0</v>
      </c>
      <c r="AW4" s="9">
        <f t="shared" si="8"/>
        <v>0</v>
      </c>
      <c r="AX4" s="3"/>
      <c r="AY4" s="3"/>
      <c r="AZ4" s="3"/>
      <c r="BA4" s="32">
        <f t="shared" ref="BA4:BA13" si="16">SUM(AU4:AW4)/(($BA$2/12)*4)</f>
        <v>0</v>
      </c>
    </row>
    <row r="5" spans="1:53" s="51" customFormat="1" x14ac:dyDescent="0.2">
      <c r="A5" s="5" t="s">
        <v>2</v>
      </c>
      <c r="B5" s="7">
        <f t="shared" si="9"/>
        <v>0</v>
      </c>
      <c r="C5" s="8">
        <f t="shared" si="9"/>
        <v>0</v>
      </c>
      <c r="D5" s="9">
        <f t="shared" si="9"/>
        <v>0</v>
      </c>
      <c r="E5" s="3">
        <v>0</v>
      </c>
      <c r="F5" s="3">
        <v>0</v>
      </c>
      <c r="G5" s="3">
        <v>0</v>
      </c>
      <c r="H5" s="29">
        <f t="shared" si="0"/>
        <v>0</v>
      </c>
      <c r="I5" s="16"/>
      <c r="J5" s="5" t="s">
        <v>2</v>
      </c>
      <c r="K5" s="7">
        <f t="shared" si="10"/>
        <v>0</v>
      </c>
      <c r="L5" s="8">
        <f t="shared" si="1"/>
        <v>0</v>
      </c>
      <c r="M5" s="9">
        <f t="shared" si="2"/>
        <v>0</v>
      </c>
      <c r="N5" s="3">
        <v>0</v>
      </c>
      <c r="O5" s="3">
        <v>0</v>
      </c>
      <c r="P5" s="3">
        <v>0</v>
      </c>
      <c r="Q5" s="32">
        <f t="shared" si="3"/>
        <v>0</v>
      </c>
      <c r="R5" s="16"/>
      <c r="S5" s="5" t="s">
        <v>2</v>
      </c>
      <c r="T5" s="7">
        <f t="shared" si="11"/>
        <v>0</v>
      </c>
      <c r="U5" s="8">
        <f t="shared" si="4"/>
        <v>0</v>
      </c>
      <c r="V5" s="9">
        <f t="shared" si="5"/>
        <v>0</v>
      </c>
      <c r="W5" s="3">
        <v>0</v>
      </c>
      <c r="X5" s="3">
        <v>0</v>
      </c>
      <c r="Y5" s="3">
        <v>0</v>
      </c>
      <c r="Z5" s="29">
        <f t="shared" si="12"/>
        <v>0</v>
      </c>
      <c r="AA5" s="16"/>
      <c r="AB5" s="19"/>
      <c r="AC5" s="19"/>
      <c r="AD5" s="19"/>
      <c r="AE5" s="19"/>
      <c r="AF5" s="19"/>
      <c r="AG5" s="19"/>
      <c r="AH5" s="19"/>
      <c r="AI5" s="36"/>
      <c r="AJ5" s="16"/>
      <c r="AK5" s="5" t="s">
        <v>2</v>
      </c>
      <c r="AL5" s="7">
        <f t="shared" si="13"/>
        <v>0</v>
      </c>
      <c r="AM5" s="8">
        <f t="shared" si="6"/>
        <v>0</v>
      </c>
      <c r="AN5" s="9">
        <f t="shared" si="6"/>
        <v>0</v>
      </c>
      <c r="AO5" s="3"/>
      <c r="AP5" s="3"/>
      <c r="AQ5" s="3"/>
      <c r="AR5" s="32">
        <f t="shared" si="14"/>
        <v>0</v>
      </c>
      <c r="AS5" s="16"/>
      <c r="AT5" s="5" t="s">
        <v>2</v>
      </c>
      <c r="AU5" s="7">
        <f t="shared" si="15"/>
        <v>0</v>
      </c>
      <c r="AV5" s="8">
        <f t="shared" si="7"/>
        <v>0</v>
      </c>
      <c r="AW5" s="9">
        <f t="shared" si="8"/>
        <v>0</v>
      </c>
      <c r="AX5" s="3"/>
      <c r="AY5" s="3"/>
      <c r="AZ5" s="3"/>
      <c r="BA5" s="32">
        <f t="shared" si="16"/>
        <v>0</v>
      </c>
    </row>
    <row r="6" spans="1:53" s="51" customFormat="1" x14ac:dyDescent="0.2">
      <c r="A6" s="5" t="s">
        <v>3</v>
      </c>
      <c r="B6" s="7">
        <f t="shared" si="9"/>
        <v>0</v>
      </c>
      <c r="C6" s="8">
        <f t="shared" si="9"/>
        <v>0</v>
      </c>
      <c r="D6" s="9">
        <f t="shared" si="9"/>
        <v>0</v>
      </c>
      <c r="E6" s="3">
        <v>0</v>
      </c>
      <c r="F6" s="3">
        <v>0</v>
      </c>
      <c r="G6" s="3">
        <v>0</v>
      </c>
      <c r="H6" s="29">
        <f t="shared" si="0"/>
        <v>0</v>
      </c>
      <c r="I6" s="16"/>
      <c r="J6" s="5" t="s">
        <v>3</v>
      </c>
      <c r="K6" s="7">
        <f t="shared" si="10"/>
        <v>0</v>
      </c>
      <c r="L6" s="8">
        <f t="shared" si="1"/>
        <v>0</v>
      </c>
      <c r="M6" s="9">
        <f t="shared" si="2"/>
        <v>0</v>
      </c>
      <c r="N6" s="3">
        <v>0</v>
      </c>
      <c r="O6" s="3">
        <v>0</v>
      </c>
      <c r="P6" s="3">
        <v>0</v>
      </c>
      <c r="Q6" s="32">
        <f t="shared" si="3"/>
        <v>0</v>
      </c>
      <c r="R6" s="16"/>
      <c r="S6" s="5" t="s">
        <v>3</v>
      </c>
      <c r="T6" s="7">
        <f t="shared" si="11"/>
        <v>0</v>
      </c>
      <c r="U6" s="8">
        <f t="shared" si="4"/>
        <v>0</v>
      </c>
      <c r="V6" s="9">
        <f t="shared" si="5"/>
        <v>0</v>
      </c>
      <c r="W6" s="3">
        <v>0</v>
      </c>
      <c r="X6" s="3">
        <v>0</v>
      </c>
      <c r="Y6" s="3">
        <v>0</v>
      </c>
      <c r="Z6" s="29">
        <f t="shared" si="12"/>
        <v>0</v>
      </c>
      <c r="AA6" s="16"/>
      <c r="AB6" s="19"/>
      <c r="AC6" s="19"/>
      <c r="AD6" s="19"/>
      <c r="AE6" s="19"/>
      <c r="AF6" s="19"/>
      <c r="AG6" s="19"/>
      <c r="AH6" s="19"/>
      <c r="AI6" s="36"/>
      <c r="AJ6" s="16"/>
      <c r="AK6" s="5" t="s">
        <v>3</v>
      </c>
      <c r="AL6" s="7">
        <f t="shared" si="13"/>
        <v>0</v>
      </c>
      <c r="AM6" s="8">
        <f t="shared" si="6"/>
        <v>0</v>
      </c>
      <c r="AN6" s="9">
        <f t="shared" si="6"/>
        <v>0</v>
      </c>
      <c r="AO6" s="3"/>
      <c r="AP6" s="3"/>
      <c r="AQ6" s="3"/>
      <c r="AR6" s="32">
        <f t="shared" si="14"/>
        <v>0</v>
      </c>
      <c r="AS6" s="16"/>
      <c r="AT6" s="5" t="s">
        <v>3</v>
      </c>
      <c r="AU6" s="7">
        <f t="shared" si="15"/>
        <v>0</v>
      </c>
      <c r="AV6" s="8">
        <f t="shared" si="7"/>
        <v>0</v>
      </c>
      <c r="AW6" s="9">
        <f t="shared" si="8"/>
        <v>0</v>
      </c>
      <c r="AX6" s="3"/>
      <c r="AY6" s="3"/>
      <c r="AZ6" s="3"/>
      <c r="BA6" s="32">
        <f t="shared" si="16"/>
        <v>0</v>
      </c>
    </row>
    <row r="7" spans="1:53" s="51" customFormat="1" x14ac:dyDescent="0.2">
      <c r="A7" s="5" t="s">
        <v>4</v>
      </c>
      <c r="B7" s="7">
        <f t="shared" si="9"/>
        <v>0</v>
      </c>
      <c r="C7" s="8">
        <f t="shared" si="9"/>
        <v>0</v>
      </c>
      <c r="D7" s="9">
        <f t="shared" si="9"/>
        <v>0</v>
      </c>
      <c r="E7" s="3">
        <v>0</v>
      </c>
      <c r="F7" s="3">
        <v>0</v>
      </c>
      <c r="G7" s="3">
        <v>0</v>
      </c>
      <c r="H7" s="29">
        <f t="shared" si="0"/>
        <v>0</v>
      </c>
      <c r="I7" s="16"/>
      <c r="J7" s="5" t="s">
        <v>4</v>
      </c>
      <c r="K7" s="7">
        <f t="shared" si="10"/>
        <v>0</v>
      </c>
      <c r="L7" s="8">
        <f t="shared" si="1"/>
        <v>0</v>
      </c>
      <c r="M7" s="9">
        <f t="shared" si="2"/>
        <v>0</v>
      </c>
      <c r="N7" s="3">
        <v>0</v>
      </c>
      <c r="O7" s="3">
        <v>0</v>
      </c>
      <c r="P7" s="3">
        <v>0</v>
      </c>
      <c r="Q7" s="32">
        <f t="shared" si="3"/>
        <v>0</v>
      </c>
      <c r="R7" s="16"/>
      <c r="S7" s="5" t="s">
        <v>4</v>
      </c>
      <c r="T7" s="7">
        <f t="shared" si="11"/>
        <v>0</v>
      </c>
      <c r="U7" s="8">
        <f t="shared" si="4"/>
        <v>0</v>
      </c>
      <c r="V7" s="9">
        <f t="shared" si="5"/>
        <v>0</v>
      </c>
      <c r="W7" s="3">
        <v>0</v>
      </c>
      <c r="X7" s="3">
        <v>0</v>
      </c>
      <c r="Y7" s="3">
        <v>0</v>
      </c>
      <c r="Z7" s="29">
        <f t="shared" si="12"/>
        <v>0</v>
      </c>
      <c r="AA7" s="16"/>
      <c r="AB7" s="19"/>
      <c r="AC7" s="19"/>
      <c r="AD7" s="19"/>
      <c r="AE7" s="19"/>
      <c r="AF7" s="19"/>
      <c r="AG7" s="19"/>
      <c r="AH7" s="19"/>
      <c r="AI7" s="36"/>
      <c r="AJ7" s="16"/>
      <c r="AK7" s="5" t="s">
        <v>4</v>
      </c>
      <c r="AL7" s="7">
        <f t="shared" si="13"/>
        <v>0</v>
      </c>
      <c r="AM7" s="8">
        <f t="shared" si="6"/>
        <v>0</v>
      </c>
      <c r="AN7" s="9">
        <f t="shared" si="6"/>
        <v>0</v>
      </c>
      <c r="AO7" s="3"/>
      <c r="AP7" s="3"/>
      <c r="AQ7" s="3"/>
      <c r="AR7" s="32">
        <f t="shared" si="14"/>
        <v>0</v>
      </c>
      <c r="AS7" s="16"/>
      <c r="AT7" s="5" t="s">
        <v>4</v>
      </c>
      <c r="AU7" s="7">
        <f t="shared" si="15"/>
        <v>0</v>
      </c>
      <c r="AV7" s="8">
        <f t="shared" si="7"/>
        <v>0</v>
      </c>
      <c r="AW7" s="9">
        <f t="shared" si="8"/>
        <v>0</v>
      </c>
      <c r="AX7" s="3"/>
      <c r="AY7" s="3"/>
      <c r="AZ7" s="3"/>
      <c r="BA7" s="32">
        <f t="shared" si="16"/>
        <v>0</v>
      </c>
    </row>
    <row r="8" spans="1:53" s="51" customFormat="1" x14ac:dyDescent="0.2">
      <c r="A8" s="5" t="s">
        <v>5</v>
      </c>
      <c r="B8" s="7">
        <f t="shared" si="9"/>
        <v>0</v>
      </c>
      <c r="C8" s="8">
        <f t="shared" si="9"/>
        <v>0</v>
      </c>
      <c r="D8" s="9">
        <f t="shared" si="9"/>
        <v>0</v>
      </c>
      <c r="E8" s="3">
        <v>0</v>
      </c>
      <c r="F8" s="3">
        <v>0</v>
      </c>
      <c r="G8" s="3">
        <v>0</v>
      </c>
      <c r="H8" s="29">
        <f t="shared" si="0"/>
        <v>0</v>
      </c>
      <c r="I8" s="16"/>
      <c r="J8" s="5" t="s">
        <v>5</v>
      </c>
      <c r="K8" s="7">
        <f t="shared" si="10"/>
        <v>29.412552301255229</v>
      </c>
      <c r="L8" s="8">
        <f t="shared" si="1"/>
        <v>0</v>
      </c>
      <c r="M8" s="9">
        <f t="shared" si="2"/>
        <v>13.832635983263598</v>
      </c>
      <c r="N8" s="3">
        <v>5.6345885634588561E-2</v>
      </c>
      <c r="O8" s="3">
        <v>0</v>
      </c>
      <c r="P8" s="3">
        <v>2.6499302649930265E-2</v>
      </c>
      <c r="Q8" s="32">
        <f t="shared" si="3"/>
        <v>7.3881301169451297E-2</v>
      </c>
      <c r="R8" s="16"/>
      <c r="S8" s="5" t="s">
        <v>5</v>
      </c>
      <c r="T8" s="7">
        <f t="shared" si="11"/>
        <v>0</v>
      </c>
      <c r="U8" s="8">
        <f t="shared" si="4"/>
        <v>0</v>
      </c>
      <c r="V8" s="9">
        <f t="shared" si="5"/>
        <v>0</v>
      </c>
      <c r="W8" s="3">
        <v>0</v>
      </c>
      <c r="X8" s="3">
        <v>0</v>
      </c>
      <c r="Y8" s="3">
        <v>0</v>
      </c>
      <c r="Z8" s="29">
        <f t="shared" si="12"/>
        <v>0</v>
      </c>
      <c r="AA8" s="16"/>
      <c r="AB8" s="19"/>
      <c r="AC8" s="19"/>
      <c r="AD8" s="19"/>
      <c r="AE8" s="19"/>
      <c r="AF8" s="19"/>
      <c r="AG8" s="19"/>
      <c r="AH8" s="19"/>
      <c r="AI8" s="36"/>
      <c r="AJ8" s="16"/>
      <c r="AK8" s="5" t="s">
        <v>5</v>
      </c>
      <c r="AL8" s="7">
        <f t="shared" si="13"/>
        <v>0</v>
      </c>
      <c r="AM8" s="8">
        <f t="shared" si="6"/>
        <v>0</v>
      </c>
      <c r="AN8" s="9">
        <f t="shared" si="6"/>
        <v>0</v>
      </c>
      <c r="AO8" s="3"/>
      <c r="AP8" s="3"/>
      <c r="AQ8" s="3"/>
      <c r="AR8" s="32">
        <f t="shared" si="14"/>
        <v>0</v>
      </c>
      <c r="AS8" s="16"/>
      <c r="AT8" s="5" t="s">
        <v>5</v>
      </c>
      <c r="AU8" s="7">
        <f t="shared" si="15"/>
        <v>0</v>
      </c>
      <c r="AV8" s="8">
        <f t="shared" si="7"/>
        <v>0</v>
      </c>
      <c r="AW8" s="9">
        <f t="shared" si="8"/>
        <v>0</v>
      </c>
      <c r="AX8" s="3"/>
      <c r="AY8" s="3"/>
      <c r="AZ8" s="3"/>
      <c r="BA8" s="32">
        <f t="shared" si="16"/>
        <v>0</v>
      </c>
    </row>
    <row r="9" spans="1:53" s="51" customFormat="1" x14ac:dyDescent="0.2">
      <c r="A9" s="5" t="s">
        <v>6</v>
      </c>
      <c r="B9" s="7">
        <f t="shared" si="9"/>
        <v>0</v>
      </c>
      <c r="C9" s="8">
        <f t="shared" si="9"/>
        <v>0</v>
      </c>
      <c r="D9" s="9">
        <f t="shared" si="9"/>
        <v>0</v>
      </c>
      <c r="E9" s="3">
        <v>0</v>
      </c>
      <c r="F9" s="3">
        <v>0</v>
      </c>
      <c r="G9" s="3">
        <v>0</v>
      </c>
      <c r="H9" s="29">
        <f t="shared" si="0"/>
        <v>0</v>
      </c>
      <c r="I9" s="16"/>
      <c r="J9" s="5" t="s">
        <v>6</v>
      </c>
      <c r="K9" s="7">
        <f t="shared" si="10"/>
        <v>0</v>
      </c>
      <c r="L9" s="8">
        <f t="shared" si="1"/>
        <v>0</v>
      </c>
      <c r="M9" s="9">
        <f t="shared" si="2"/>
        <v>0</v>
      </c>
      <c r="N9" s="3">
        <v>0</v>
      </c>
      <c r="O9" s="3">
        <v>0</v>
      </c>
      <c r="P9" s="3">
        <v>0</v>
      </c>
      <c r="Q9" s="32">
        <f t="shared" si="3"/>
        <v>0</v>
      </c>
      <c r="R9" s="16"/>
      <c r="S9" s="5" t="s">
        <v>6</v>
      </c>
      <c r="T9" s="7">
        <f t="shared" si="11"/>
        <v>0</v>
      </c>
      <c r="U9" s="8">
        <f t="shared" si="4"/>
        <v>0</v>
      </c>
      <c r="V9" s="9">
        <f t="shared" si="5"/>
        <v>0</v>
      </c>
      <c r="W9" s="3">
        <v>0</v>
      </c>
      <c r="X9" s="3">
        <v>0</v>
      </c>
      <c r="Y9" s="3">
        <v>0</v>
      </c>
      <c r="Z9" s="29">
        <f t="shared" si="12"/>
        <v>0</v>
      </c>
      <c r="AA9" s="16"/>
      <c r="AB9" s="19"/>
      <c r="AC9" s="19"/>
      <c r="AD9" s="19"/>
      <c r="AE9" s="19"/>
      <c r="AF9" s="19"/>
      <c r="AG9" s="19"/>
      <c r="AH9" s="19"/>
      <c r="AI9" s="36"/>
      <c r="AJ9" s="16"/>
      <c r="AK9" s="5" t="s">
        <v>6</v>
      </c>
      <c r="AL9" s="7">
        <f t="shared" si="13"/>
        <v>0</v>
      </c>
      <c r="AM9" s="8">
        <f t="shared" si="6"/>
        <v>0</v>
      </c>
      <c r="AN9" s="9">
        <f t="shared" si="6"/>
        <v>0</v>
      </c>
      <c r="AO9" s="3"/>
      <c r="AP9" s="3"/>
      <c r="AQ9" s="3"/>
      <c r="AR9" s="32">
        <f t="shared" si="14"/>
        <v>0</v>
      </c>
      <c r="AS9" s="16"/>
      <c r="AT9" s="5" t="s">
        <v>6</v>
      </c>
      <c r="AU9" s="7">
        <f t="shared" si="15"/>
        <v>0</v>
      </c>
      <c r="AV9" s="8">
        <f t="shared" si="7"/>
        <v>0</v>
      </c>
      <c r="AW9" s="9">
        <f t="shared" si="8"/>
        <v>0</v>
      </c>
      <c r="AX9" s="3"/>
      <c r="AY9" s="3"/>
      <c r="AZ9" s="3"/>
      <c r="BA9" s="32">
        <f t="shared" si="16"/>
        <v>0</v>
      </c>
    </row>
    <row r="10" spans="1:53" s="51" customFormat="1" x14ac:dyDescent="0.2">
      <c r="A10" s="5" t="s">
        <v>7</v>
      </c>
      <c r="B10" s="7">
        <f t="shared" si="9"/>
        <v>13.998075072184792</v>
      </c>
      <c r="C10" s="8">
        <f t="shared" si="9"/>
        <v>4.3743984600577477</v>
      </c>
      <c r="D10" s="9">
        <f t="shared" si="9"/>
        <v>6.4157844080846962</v>
      </c>
      <c r="E10" s="3">
        <v>4.6198267564966311E-2</v>
      </c>
      <c r="F10" s="3">
        <v>1.4436958614051972E-2</v>
      </c>
      <c r="G10" s="3">
        <v>2.1174205967276226E-2</v>
      </c>
      <c r="H10" s="29">
        <f t="shared" si="0"/>
        <v>4.4370390107984312E-2</v>
      </c>
      <c r="I10" s="16"/>
      <c r="J10" s="5" t="s">
        <v>7</v>
      </c>
      <c r="K10" s="7">
        <f t="shared" si="10"/>
        <v>15.434309623430961</v>
      </c>
      <c r="L10" s="8">
        <f t="shared" si="1"/>
        <v>3.4945606694560669</v>
      </c>
      <c r="M10" s="9">
        <f t="shared" si="2"/>
        <v>1.4560669456066946</v>
      </c>
      <c r="N10" s="3">
        <v>2.9567642956764294E-2</v>
      </c>
      <c r="O10" s="3">
        <v>6.6945606694560665E-3</v>
      </c>
      <c r="P10" s="3">
        <v>2.7894002789400278E-3</v>
      </c>
      <c r="Q10" s="32">
        <f t="shared" si="3"/>
        <v>3.482620257145852E-2</v>
      </c>
      <c r="R10" s="16"/>
      <c r="S10" s="5" t="s">
        <v>7</v>
      </c>
      <c r="T10" s="7">
        <f t="shared" si="11"/>
        <v>0</v>
      </c>
      <c r="U10" s="8">
        <f t="shared" si="4"/>
        <v>3.8440366972477067</v>
      </c>
      <c r="V10" s="9">
        <f t="shared" si="5"/>
        <v>0</v>
      </c>
      <c r="W10" s="3">
        <v>0</v>
      </c>
      <c r="X10" s="3">
        <v>1.834862385321101E-2</v>
      </c>
      <c r="Y10" s="3">
        <v>0</v>
      </c>
      <c r="Z10" s="29">
        <f t="shared" si="12"/>
        <v>6.5672608722910702E-3</v>
      </c>
      <c r="AA10" s="16"/>
      <c r="AB10" s="19"/>
      <c r="AC10" s="19"/>
      <c r="AD10" s="19"/>
      <c r="AE10" s="19"/>
      <c r="AF10" s="19"/>
      <c r="AG10" s="19"/>
      <c r="AH10" s="19"/>
      <c r="AI10" s="36"/>
      <c r="AJ10" s="16"/>
      <c r="AK10" s="5" t="s">
        <v>7</v>
      </c>
      <c r="AL10" s="7">
        <f t="shared" si="13"/>
        <v>0</v>
      </c>
      <c r="AM10" s="8">
        <f t="shared" si="6"/>
        <v>0</v>
      </c>
      <c r="AN10" s="9">
        <f t="shared" si="6"/>
        <v>0</v>
      </c>
      <c r="AO10" s="3"/>
      <c r="AP10" s="3"/>
      <c r="AQ10" s="3"/>
      <c r="AR10" s="32">
        <f t="shared" si="14"/>
        <v>0</v>
      </c>
      <c r="AS10" s="16"/>
      <c r="AT10" s="5" t="s">
        <v>7</v>
      </c>
      <c r="AU10" s="7">
        <f t="shared" si="15"/>
        <v>0</v>
      </c>
      <c r="AV10" s="8">
        <f t="shared" si="7"/>
        <v>0</v>
      </c>
      <c r="AW10" s="9">
        <f t="shared" si="8"/>
        <v>0</v>
      </c>
      <c r="AX10" s="3"/>
      <c r="AY10" s="3"/>
      <c r="AZ10" s="3"/>
      <c r="BA10" s="32">
        <f t="shared" si="16"/>
        <v>0</v>
      </c>
    </row>
    <row r="11" spans="1:53" s="51" customFormat="1" x14ac:dyDescent="0.2">
      <c r="A11" s="5" t="s">
        <v>8</v>
      </c>
      <c r="B11" s="10">
        <f t="shared" si="9"/>
        <v>0</v>
      </c>
      <c r="C11" s="11">
        <f t="shared" si="9"/>
        <v>0</v>
      </c>
      <c r="D11" s="12">
        <f t="shared" si="9"/>
        <v>0</v>
      </c>
      <c r="E11" s="3">
        <v>0</v>
      </c>
      <c r="F11" s="3">
        <v>0</v>
      </c>
      <c r="G11" s="3">
        <v>0</v>
      </c>
      <c r="H11" s="29">
        <f t="shared" si="0"/>
        <v>0</v>
      </c>
      <c r="I11" s="16"/>
      <c r="J11" s="5" t="s">
        <v>8</v>
      </c>
      <c r="K11" s="10">
        <f t="shared" si="10"/>
        <v>0</v>
      </c>
      <c r="L11" s="11">
        <f t="shared" si="1"/>
        <v>0</v>
      </c>
      <c r="M11" s="12">
        <f t="shared" si="2"/>
        <v>0</v>
      </c>
      <c r="N11" s="3">
        <v>0</v>
      </c>
      <c r="O11" s="3">
        <v>0</v>
      </c>
      <c r="P11" s="3">
        <v>0</v>
      </c>
      <c r="Q11" s="32">
        <f t="shared" si="3"/>
        <v>0</v>
      </c>
      <c r="R11" s="16"/>
      <c r="S11" s="5" t="s">
        <v>8</v>
      </c>
      <c r="T11" s="10">
        <f t="shared" si="11"/>
        <v>0</v>
      </c>
      <c r="U11" s="11">
        <f t="shared" si="4"/>
        <v>0</v>
      </c>
      <c r="V11" s="12">
        <f t="shared" si="5"/>
        <v>0</v>
      </c>
      <c r="W11" s="3">
        <v>0</v>
      </c>
      <c r="X11" s="3">
        <v>0</v>
      </c>
      <c r="Y11" s="3">
        <v>0</v>
      </c>
      <c r="Z11" s="29">
        <f t="shared" si="12"/>
        <v>0</v>
      </c>
      <c r="AA11" s="16"/>
      <c r="AB11" s="19"/>
      <c r="AC11" s="19"/>
      <c r="AD11" s="19"/>
      <c r="AE11" s="19"/>
      <c r="AF11" s="19"/>
      <c r="AG11" s="19"/>
      <c r="AH11" s="19"/>
      <c r="AI11" s="36"/>
      <c r="AJ11" s="16"/>
      <c r="AK11" s="5" t="s">
        <v>8</v>
      </c>
      <c r="AL11" s="10">
        <f t="shared" si="13"/>
        <v>0</v>
      </c>
      <c r="AM11" s="11">
        <f t="shared" si="6"/>
        <v>0</v>
      </c>
      <c r="AN11" s="12">
        <f t="shared" si="6"/>
        <v>0</v>
      </c>
      <c r="AO11" s="3"/>
      <c r="AP11" s="3"/>
      <c r="AQ11" s="3"/>
      <c r="AR11" s="32">
        <f t="shared" si="14"/>
        <v>0</v>
      </c>
      <c r="AS11" s="16"/>
      <c r="AT11" s="5" t="s">
        <v>8</v>
      </c>
      <c r="AU11" s="10">
        <f t="shared" si="15"/>
        <v>0</v>
      </c>
      <c r="AV11" s="11">
        <f t="shared" si="7"/>
        <v>0</v>
      </c>
      <c r="AW11" s="12">
        <f t="shared" si="8"/>
        <v>0</v>
      </c>
      <c r="AX11" s="3"/>
      <c r="AY11" s="3"/>
      <c r="AZ11" s="3"/>
      <c r="BA11" s="32">
        <f t="shared" si="16"/>
        <v>0</v>
      </c>
    </row>
    <row r="12" spans="1:53" s="51" customFormat="1" x14ac:dyDescent="0.2">
      <c r="A12" s="5" t="s">
        <v>9</v>
      </c>
      <c r="B12" s="10">
        <f t="shared" si="9"/>
        <v>0</v>
      </c>
      <c r="C12" s="11">
        <f t="shared" si="9"/>
        <v>0</v>
      </c>
      <c r="D12" s="12">
        <f t="shared" si="9"/>
        <v>0</v>
      </c>
      <c r="E12" s="3">
        <v>0</v>
      </c>
      <c r="F12" s="3">
        <v>0</v>
      </c>
      <c r="G12" s="3">
        <v>0</v>
      </c>
      <c r="H12" s="29">
        <f t="shared" si="0"/>
        <v>0</v>
      </c>
      <c r="I12" s="16"/>
      <c r="J12" s="5" t="s">
        <v>9</v>
      </c>
      <c r="K12" s="10">
        <f t="shared" si="10"/>
        <v>0</v>
      </c>
      <c r="L12" s="11">
        <f t="shared" si="1"/>
        <v>0</v>
      </c>
      <c r="M12" s="12">
        <f t="shared" si="2"/>
        <v>0</v>
      </c>
      <c r="N12" s="3">
        <v>0</v>
      </c>
      <c r="O12" s="3">
        <v>0</v>
      </c>
      <c r="P12" s="3">
        <v>0</v>
      </c>
      <c r="Q12" s="32">
        <f t="shared" si="3"/>
        <v>0</v>
      </c>
      <c r="R12" s="16"/>
      <c r="S12" s="5" t="s">
        <v>9</v>
      </c>
      <c r="T12" s="10">
        <f t="shared" si="11"/>
        <v>0</v>
      </c>
      <c r="U12" s="11">
        <f t="shared" si="4"/>
        <v>0</v>
      </c>
      <c r="V12" s="12">
        <f t="shared" si="5"/>
        <v>0</v>
      </c>
      <c r="W12" s="3">
        <v>0</v>
      </c>
      <c r="X12" s="3">
        <v>0</v>
      </c>
      <c r="Y12" s="3">
        <v>0</v>
      </c>
      <c r="Z12" s="29">
        <f t="shared" si="12"/>
        <v>0</v>
      </c>
      <c r="AA12" s="16"/>
      <c r="AB12" s="19"/>
      <c r="AC12" s="19"/>
      <c r="AD12" s="19"/>
      <c r="AE12" s="19"/>
      <c r="AF12" s="19"/>
      <c r="AG12" s="19"/>
      <c r="AH12" s="19"/>
      <c r="AI12" s="36"/>
      <c r="AJ12" s="16"/>
      <c r="AK12" s="5" t="s">
        <v>9</v>
      </c>
      <c r="AL12" s="10">
        <f t="shared" si="13"/>
        <v>0</v>
      </c>
      <c r="AM12" s="11">
        <f t="shared" si="6"/>
        <v>0</v>
      </c>
      <c r="AN12" s="12">
        <f t="shared" si="6"/>
        <v>0</v>
      </c>
      <c r="AO12" s="3"/>
      <c r="AP12" s="3"/>
      <c r="AQ12" s="3"/>
      <c r="AR12" s="32">
        <f t="shared" si="14"/>
        <v>0</v>
      </c>
      <c r="AS12" s="16"/>
      <c r="AT12" s="5" t="s">
        <v>9</v>
      </c>
      <c r="AU12" s="10">
        <f>AX12*$AU$2</f>
        <v>48</v>
      </c>
      <c r="AV12" s="11">
        <f t="shared" si="7"/>
        <v>0</v>
      </c>
      <c r="AW12" s="12">
        <f t="shared" si="8"/>
        <v>0</v>
      </c>
      <c r="AX12" s="3">
        <v>1</v>
      </c>
      <c r="AY12" s="3">
        <v>0</v>
      </c>
      <c r="AZ12" s="3">
        <v>0</v>
      </c>
      <c r="BA12" s="32">
        <f t="shared" si="16"/>
        <v>8.2004555808656038E-2</v>
      </c>
    </row>
    <row r="13" spans="1:53" s="51" customFormat="1" ht="15.95" thickBot="1" x14ac:dyDescent="0.25">
      <c r="A13" s="6" t="s">
        <v>10</v>
      </c>
      <c r="B13" s="13">
        <f t="shared" si="9"/>
        <v>0</v>
      </c>
      <c r="C13" s="14">
        <f t="shared" si="9"/>
        <v>0</v>
      </c>
      <c r="D13" s="15">
        <f t="shared" si="9"/>
        <v>0</v>
      </c>
      <c r="E13" s="3">
        <v>0</v>
      </c>
      <c r="F13" s="3">
        <v>0</v>
      </c>
      <c r="G13" s="3">
        <v>0</v>
      </c>
      <c r="H13" s="29">
        <f t="shared" si="0"/>
        <v>0</v>
      </c>
      <c r="I13" s="16"/>
      <c r="J13" s="6" t="s">
        <v>10</v>
      </c>
      <c r="K13" s="13">
        <f t="shared" si="10"/>
        <v>0</v>
      </c>
      <c r="L13" s="14">
        <f t="shared" si="1"/>
        <v>0</v>
      </c>
      <c r="M13" s="15">
        <f t="shared" si="2"/>
        <v>0</v>
      </c>
      <c r="N13" s="3">
        <v>0</v>
      </c>
      <c r="O13" s="3">
        <v>0</v>
      </c>
      <c r="P13" s="3">
        <v>0</v>
      </c>
      <c r="Q13" s="32">
        <f t="shared" ref="Q13" si="17">SUM(K13:M13)/$Q$15</f>
        <v>0</v>
      </c>
      <c r="R13" s="16"/>
      <c r="S13" s="6" t="s">
        <v>10</v>
      </c>
      <c r="T13" s="13">
        <f t="shared" si="11"/>
        <v>0</v>
      </c>
      <c r="U13" s="14">
        <f t="shared" si="4"/>
        <v>0</v>
      </c>
      <c r="V13" s="15">
        <f t="shared" si="5"/>
        <v>0</v>
      </c>
      <c r="W13" s="3">
        <v>0</v>
      </c>
      <c r="X13" s="3">
        <v>0</v>
      </c>
      <c r="Y13" s="3">
        <v>0</v>
      </c>
      <c r="Z13" s="29">
        <f t="shared" si="12"/>
        <v>0</v>
      </c>
      <c r="AA13" s="16"/>
      <c r="AB13" s="19"/>
      <c r="AC13" s="19"/>
      <c r="AD13" s="19"/>
      <c r="AE13" s="19"/>
      <c r="AF13" s="19"/>
      <c r="AG13" s="19"/>
      <c r="AH13" s="19"/>
      <c r="AI13" s="36"/>
      <c r="AJ13" s="16"/>
      <c r="AK13" s="6" t="s">
        <v>10</v>
      </c>
      <c r="AL13" s="13">
        <f t="shared" si="13"/>
        <v>0</v>
      </c>
      <c r="AM13" s="14">
        <f t="shared" si="6"/>
        <v>0</v>
      </c>
      <c r="AN13" s="15">
        <f t="shared" si="6"/>
        <v>0</v>
      </c>
      <c r="AO13" s="3"/>
      <c r="AP13" s="3"/>
      <c r="AQ13" s="3"/>
      <c r="AR13" s="32">
        <f t="shared" si="14"/>
        <v>0</v>
      </c>
      <c r="AS13" s="16"/>
      <c r="AT13" s="6" t="s">
        <v>10</v>
      </c>
      <c r="AU13" s="13">
        <f t="shared" si="15"/>
        <v>0</v>
      </c>
      <c r="AV13" s="14">
        <f t="shared" si="7"/>
        <v>0</v>
      </c>
      <c r="AW13" s="15">
        <f t="shared" si="8"/>
        <v>0</v>
      </c>
      <c r="AX13" s="3"/>
      <c r="AY13" s="3"/>
      <c r="AZ13" s="3"/>
      <c r="BA13" s="32">
        <f t="shared" si="16"/>
        <v>0</v>
      </c>
    </row>
    <row r="14" spans="1:53" s="51" customFormat="1" x14ac:dyDescent="0.2">
      <c r="A14" s="28"/>
      <c r="B14" s="18"/>
      <c r="C14" s="18"/>
      <c r="D14" s="18"/>
      <c r="E14" s="28"/>
      <c r="F14" s="28"/>
      <c r="G14" s="28"/>
      <c r="H14" s="28"/>
      <c r="I14" s="16"/>
      <c r="J14" s="78"/>
      <c r="K14" s="78"/>
      <c r="L14" s="78"/>
      <c r="M14" s="78"/>
      <c r="N14" s="78"/>
      <c r="O14" s="78"/>
      <c r="P14" s="78"/>
      <c r="Q14" s="30"/>
      <c r="R14" s="16"/>
      <c r="S14" s="78"/>
      <c r="T14" s="78"/>
      <c r="U14" s="78"/>
      <c r="V14" s="78"/>
      <c r="W14" s="78"/>
      <c r="X14" s="78"/>
      <c r="Y14" s="78"/>
      <c r="Z14" s="34"/>
      <c r="AA14" s="16"/>
      <c r="AB14" s="19"/>
      <c r="AC14" s="19"/>
      <c r="AD14" s="19"/>
      <c r="AE14" s="19"/>
      <c r="AF14" s="19"/>
      <c r="AG14" s="19"/>
      <c r="AH14" s="19"/>
      <c r="AI14" s="36"/>
      <c r="AJ14" s="16"/>
      <c r="AK14" s="19"/>
      <c r="AL14" s="19"/>
      <c r="AM14" s="19"/>
      <c r="AN14" s="19"/>
      <c r="AO14" s="19"/>
      <c r="AP14" s="19"/>
      <c r="AQ14" s="19"/>
      <c r="AR14" s="19"/>
      <c r="AS14" s="16"/>
    </row>
    <row r="15" spans="1:53" s="4" customFormat="1" x14ac:dyDescent="0.2">
      <c r="A15" s="2" t="s">
        <v>11</v>
      </c>
      <c r="B15" s="97">
        <v>1039</v>
      </c>
      <c r="C15" s="97"/>
      <c r="D15" s="97"/>
      <c r="E15" s="1"/>
      <c r="F15" s="1"/>
      <c r="G15" s="1"/>
      <c r="H15" s="1">
        <v>1676</v>
      </c>
      <c r="I15" s="16"/>
      <c r="J15" s="2" t="s">
        <v>11</v>
      </c>
      <c r="K15" s="100">
        <v>1792.5</v>
      </c>
      <c r="L15" s="100"/>
      <c r="M15" s="100"/>
      <c r="N15" s="100"/>
      <c r="O15" s="100"/>
      <c r="P15" s="100"/>
      <c r="Q15" s="31">
        <v>1756</v>
      </c>
      <c r="R15" s="16"/>
      <c r="S15" s="2" t="s">
        <v>11</v>
      </c>
      <c r="T15" s="100">
        <v>327</v>
      </c>
      <c r="U15" s="100"/>
      <c r="V15" s="100"/>
      <c r="W15" s="100"/>
      <c r="X15" s="100"/>
      <c r="Y15" s="100"/>
      <c r="Z15" s="35">
        <v>1756</v>
      </c>
      <c r="AA15" s="16"/>
      <c r="AB15" s="20"/>
      <c r="AC15" s="26"/>
      <c r="AD15" s="26"/>
      <c r="AE15" s="26"/>
      <c r="AF15" s="21"/>
      <c r="AG15" s="21"/>
      <c r="AH15" s="21"/>
      <c r="AI15" s="36"/>
      <c r="AJ15" s="16"/>
      <c r="AK15" s="20"/>
      <c r="AL15" s="26"/>
      <c r="AM15" s="26"/>
      <c r="AN15" s="26"/>
      <c r="AO15" s="26"/>
      <c r="AP15" s="26"/>
      <c r="AQ15" s="26"/>
      <c r="AR15" s="37"/>
      <c r="AS15" s="16"/>
    </row>
    <row r="16" spans="1:53" x14ac:dyDescent="0.2">
      <c r="A16" s="5" t="s">
        <v>0</v>
      </c>
      <c r="B16" s="7">
        <v>495</v>
      </c>
      <c r="C16" s="8">
        <v>24</v>
      </c>
      <c r="D16" s="9">
        <v>251</v>
      </c>
      <c r="E16" s="3">
        <f t="shared" ref="E16:G17" si="18">B16/$B$15</f>
        <v>0.47641963426371509</v>
      </c>
      <c r="F16" s="3">
        <f t="shared" si="18"/>
        <v>2.3099133782483156E-2</v>
      </c>
      <c r="G16" s="3">
        <f t="shared" si="18"/>
        <v>0.24157844080846969</v>
      </c>
      <c r="H16" s="29">
        <f>SUM(B16:D16)/$H$15</f>
        <v>0.45942720763723149</v>
      </c>
      <c r="I16" s="16"/>
      <c r="J16" s="5" t="s">
        <v>0</v>
      </c>
      <c r="K16" s="7">
        <v>598</v>
      </c>
      <c r="L16" s="8">
        <v>6</v>
      </c>
      <c r="M16" s="9">
        <v>187</v>
      </c>
      <c r="N16" s="3">
        <f>K16/$K$15</f>
        <v>0.33361227336122734</v>
      </c>
      <c r="O16" s="3">
        <f>L16/$K$15</f>
        <v>3.3472803347280333E-3</v>
      </c>
      <c r="P16" s="3">
        <f>M16/$K$15</f>
        <v>0.10432357043235704</v>
      </c>
      <c r="Q16" s="32">
        <f>SUM(K16:M16)/$Q$15</f>
        <v>0.45045558086560367</v>
      </c>
      <c r="R16" s="16"/>
      <c r="S16" s="5" t="s">
        <v>0</v>
      </c>
      <c r="T16" s="7">
        <v>130</v>
      </c>
      <c r="U16" s="8">
        <v>6.75</v>
      </c>
      <c r="V16" s="9">
        <v>23.75</v>
      </c>
      <c r="W16" s="3">
        <f>T16/$T$15</f>
        <v>0.39755351681957185</v>
      </c>
      <c r="X16" s="3">
        <f>U16/$T$15</f>
        <v>2.0642201834862386E-2</v>
      </c>
      <c r="Y16" s="3">
        <f>V16/$T$15</f>
        <v>7.2629969418960244E-2</v>
      </c>
      <c r="Z16" s="29">
        <f>SUM(T16:V16)/$Z$15</f>
        <v>9.1400911161731213E-2</v>
      </c>
      <c r="AA16" s="16"/>
      <c r="AB16" s="21"/>
      <c r="AC16" s="22"/>
      <c r="AD16" s="22"/>
      <c r="AE16" s="22"/>
      <c r="AF16" s="23"/>
      <c r="AG16" s="23"/>
      <c r="AH16" s="23"/>
      <c r="AJ16" s="16"/>
      <c r="AK16" s="21"/>
      <c r="AL16" s="22"/>
      <c r="AM16" s="22"/>
      <c r="AN16" s="22"/>
      <c r="AO16" s="23"/>
      <c r="AP16" s="23"/>
      <c r="AQ16" s="23"/>
      <c r="AR16" s="38"/>
      <c r="AS16" s="16"/>
    </row>
    <row r="17" spans="1:45" x14ac:dyDescent="0.2">
      <c r="A17" s="5" t="s">
        <v>1</v>
      </c>
      <c r="B17" s="7">
        <v>48</v>
      </c>
      <c r="C17" s="8"/>
      <c r="D17" s="9">
        <v>136</v>
      </c>
      <c r="E17" s="3">
        <f t="shared" si="18"/>
        <v>4.6198267564966311E-2</v>
      </c>
      <c r="F17" s="3">
        <f t="shared" si="18"/>
        <v>0</v>
      </c>
      <c r="G17" s="3">
        <f t="shared" si="18"/>
        <v>0.13089509143407121</v>
      </c>
      <c r="H17" s="29">
        <f t="shared" ref="H17:H26" si="19">SUM(B17:D17)/$H$15</f>
        <v>0.10978520286396182</v>
      </c>
      <c r="I17" s="16"/>
      <c r="J17" s="5" t="s">
        <v>1</v>
      </c>
      <c r="K17" s="7">
        <v>592</v>
      </c>
      <c r="L17" s="8"/>
      <c r="M17" s="9">
        <v>191</v>
      </c>
      <c r="N17" s="3">
        <f t="shared" ref="N17:P26" si="20">K17/$K$15</f>
        <v>0.33026499302649931</v>
      </c>
      <c r="O17" s="3">
        <f t="shared" si="20"/>
        <v>0</v>
      </c>
      <c r="P17" s="3">
        <f t="shared" si="20"/>
        <v>0.10655509065550907</v>
      </c>
      <c r="Q17" s="32">
        <f t="shared" ref="Q17:Q26" si="21">SUM(K17:M17)/$Q$15</f>
        <v>0.44589977220956722</v>
      </c>
      <c r="R17" s="16"/>
      <c r="S17" s="5" t="s">
        <v>1</v>
      </c>
      <c r="T17" s="7">
        <v>130</v>
      </c>
      <c r="U17" s="8">
        <v>6.75</v>
      </c>
      <c r="V17" s="9">
        <v>23.75</v>
      </c>
      <c r="W17" s="3">
        <f t="shared" ref="W17:W26" si="22">T17/$T$15</f>
        <v>0.39755351681957185</v>
      </c>
      <c r="X17" s="3">
        <f t="shared" ref="X17:X26" si="23">U17/$T$15</f>
        <v>2.0642201834862386E-2</v>
      </c>
      <c r="Y17" s="3">
        <f t="shared" ref="Y17:Y26" si="24">V17/$T$15</f>
        <v>7.2629969418960244E-2</v>
      </c>
      <c r="Z17" s="29">
        <f t="shared" ref="Z17:Z26" si="25">SUM(T17:V17)/$Z$15</f>
        <v>9.1400911161731213E-2</v>
      </c>
      <c r="AA17" s="16"/>
      <c r="AB17" s="21"/>
      <c r="AC17" s="22"/>
      <c r="AD17" s="22"/>
      <c r="AE17" s="22"/>
      <c r="AF17" s="23"/>
      <c r="AG17" s="23"/>
      <c r="AH17" s="23"/>
      <c r="AJ17" s="16"/>
      <c r="AK17" s="21"/>
      <c r="AL17" s="22"/>
      <c r="AM17" s="22"/>
      <c r="AN17" s="22"/>
      <c r="AO17" s="23"/>
      <c r="AP17" s="23"/>
      <c r="AQ17" s="23"/>
      <c r="AR17" s="38"/>
      <c r="AS17" s="16"/>
    </row>
    <row r="18" spans="1:45" x14ac:dyDescent="0.2">
      <c r="A18" s="5" t="s">
        <v>2</v>
      </c>
      <c r="B18" s="7"/>
      <c r="C18" s="8"/>
      <c r="D18" s="9"/>
      <c r="E18" s="3">
        <f t="shared" ref="E18:E26" si="26">B18/$B$15</f>
        <v>0</v>
      </c>
      <c r="F18" s="3">
        <f t="shared" ref="F18:F26" si="27">C18/$B$15</f>
        <v>0</v>
      </c>
      <c r="G18" s="3">
        <f t="shared" ref="G18:G26" si="28">D18/$B$15</f>
        <v>0</v>
      </c>
      <c r="H18" s="29">
        <f t="shared" si="19"/>
        <v>0</v>
      </c>
      <c r="I18" s="16"/>
      <c r="J18" s="5" t="s">
        <v>2</v>
      </c>
      <c r="K18" s="7"/>
      <c r="L18" s="8"/>
      <c r="M18" s="9"/>
      <c r="N18" s="3">
        <f t="shared" si="20"/>
        <v>0</v>
      </c>
      <c r="O18" s="3">
        <f t="shared" si="20"/>
        <v>0</v>
      </c>
      <c r="P18" s="3">
        <f t="shared" si="20"/>
        <v>0</v>
      </c>
      <c r="Q18" s="32">
        <f t="shared" si="21"/>
        <v>0</v>
      </c>
      <c r="R18" s="16"/>
      <c r="S18" s="5" t="s">
        <v>2</v>
      </c>
      <c r="T18" s="7"/>
      <c r="U18" s="8"/>
      <c r="V18" s="9"/>
      <c r="W18" s="3">
        <f t="shared" si="22"/>
        <v>0</v>
      </c>
      <c r="X18" s="3">
        <f t="shared" si="23"/>
        <v>0</v>
      </c>
      <c r="Y18" s="3">
        <f t="shared" si="24"/>
        <v>0</v>
      </c>
      <c r="Z18" s="29">
        <f t="shared" si="25"/>
        <v>0</v>
      </c>
      <c r="AA18" s="16"/>
      <c r="AB18" s="21"/>
      <c r="AC18" s="22"/>
      <c r="AD18" s="22"/>
      <c r="AE18" s="22"/>
      <c r="AF18" s="23"/>
      <c r="AG18" s="23"/>
      <c r="AH18" s="23"/>
      <c r="AJ18" s="16"/>
      <c r="AK18" s="21"/>
      <c r="AL18" s="22"/>
      <c r="AM18" s="22"/>
      <c r="AN18" s="22"/>
      <c r="AO18" s="23"/>
      <c r="AP18" s="23"/>
      <c r="AQ18" s="23"/>
      <c r="AR18" s="38"/>
      <c r="AS18" s="16"/>
    </row>
    <row r="19" spans="1:45" x14ac:dyDescent="0.2">
      <c r="A19" s="5" t="s">
        <v>3</v>
      </c>
      <c r="B19" s="7"/>
      <c r="C19" s="8"/>
      <c r="D19" s="9"/>
      <c r="E19" s="3">
        <f t="shared" si="26"/>
        <v>0</v>
      </c>
      <c r="F19" s="3">
        <f t="shared" si="27"/>
        <v>0</v>
      </c>
      <c r="G19" s="3">
        <f t="shared" si="28"/>
        <v>0</v>
      </c>
      <c r="H19" s="29">
        <f t="shared" si="19"/>
        <v>0</v>
      </c>
      <c r="I19" s="16"/>
      <c r="J19" s="5" t="s">
        <v>3</v>
      </c>
      <c r="K19" s="7"/>
      <c r="L19" s="8"/>
      <c r="M19" s="9"/>
      <c r="N19" s="3">
        <f t="shared" si="20"/>
        <v>0</v>
      </c>
      <c r="O19" s="3">
        <f t="shared" si="20"/>
        <v>0</v>
      </c>
      <c r="P19" s="3">
        <f t="shared" si="20"/>
        <v>0</v>
      </c>
      <c r="Q19" s="32">
        <f t="shared" si="21"/>
        <v>0</v>
      </c>
      <c r="R19" s="16"/>
      <c r="S19" s="5" t="s">
        <v>3</v>
      </c>
      <c r="T19" s="7"/>
      <c r="U19" s="8"/>
      <c r="V19" s="9"/>
      <c r="W19" s="3">
        <f t="shared" si="22"/>
        <v>0</v>
      </c>
      <c r="X19" s="3">
        <f t="shared" si="23"/>
        <v>0</v>
      </c>
      <c r="Y19" s="3">
        <f t="shared" si="24"/>
        <v>0</v>
      </c>
      <c r="Z19" s="29">
        <f t="shared" si="25"/>
        <v>0</v>
      </c>
      <c r="AA19" s="16"/>
      <c r="AB19" s="21"/>
      <c r="AC19" s="22"/>
      <c r="AD19" s="22"/>
      <c r="AE19" s="22"/>
      <c r="AF19" s="23"/>
      <c r="AG19" s="23"/>
      <c r="AH19" s="23"/>
      <c r="AJ19" s="16"/>
      <c r="AK19" s="21"/>
      <c r="AL19" s="22"/>
      <c r="AM19" s="22"/>
      <c r="AN19" s="22"/>
      <c r="AO19" s="23"/>
      <c r="AP19" s="23"/>
      <c r="AQ19" s="23"/>
      <c r="AR19" s="38"/>
      <c r="AS19" s="16"/>
    </row>
    <row r="20" spans="1:45" x14ac:dyDescent="0.2">
      <c r="A20" s="5" t="s">
        <v>4</v>
      </c>
      <c r="B20" s="7"/>
      <c r="C20" s="8"/>
      <c r="D20" s="9"/>
      <c r="E20" s="3">
        <f t="shared" si="26"/>
        <v>0</v>
      </c>
      <c r="F20" s="3">
        <f t="shared" si="27"/>
        <v>0</v>
      </c>
      <c r="G20" s="3">
        <f t="shared" si="28"/>
        <v>0</v>
      </c>
      <c r="H20" s="29">
        <f t="shared" si="19"/>
        <v>0</v>
      </c>
      <c r="I20" s="16"/>
      <c r="J20" s="5" t="s">
        <v>4</v>
      </c>
      <c r="K20" s="7"/>
      <c r="L20" s="8"/>
      <c r="M20" s="9"/>
      <c r="N20" s="3">
        <f t="shared" si="20"/>
        <v>0</v>
      </c>
      <c r="O20" s="3">
        <f t="shared" si="20"/>
        <v>0</v>
      </c>
      <c r="P20" s="3">
        <f t="shared" si="20"/>
        <v>0</v>
      </c>
      <c r="Q20" s="32">
        <f t="shared" si="21"/>
        <v>0</v>
      </c>
      <c r="R20" s="16"/>
      <c r="S20" s="5" t="s">
        <v>4</v>
      </c>
      <c r="T20" s="7"/>
      <c r="U20" s="8"/>
      <c r="V20" s="9"/>
      <c r="W20" s="3">
        <f t="shared" si="22"/>
        <v>0</v>
      </c>
      <c r="X20" s="3">
        <f t="shared" si="23"/>
        <v>0</v>
      </c>
      <c r="Y20" s="3">
        <f t="shared" si="24"/>
        <v>0</v>
      </c>
      <c r="Z20" s="29">
        <f t="shared" si="25"/>
        <v>0</v>
      </c>
      <c r="AA20" s="16"/>
      <c r="AB20" s="21"/>
      <c r="AC20" s="22"/>
      <c r="AD20" s="22"/>
      <c r="AE20" s="22"/>
      <c r="AF20" s="23"/>
      <c r="AG20" s="23"/>
      <c r="AH20" s="23"/>
      <c r="AJ20" s="16"/>
      <c r="AK20" s="21"/>
      <c r="AL20" s="22"/>
      <c r="AM20" s="22"/>
      <c r="AN20" s="22"/>
      <c r="AO20" s="23"/>
      <c r="AP20" s="23"/>
      <c r="AQ20" s="23"/>
      <c r="AR20" s="38"/>
      <c r="AS20" s="16"/>
    </row>
    <row r="21" spans="1:45" x14ac:dyDescent="0.2">
      <c r="A21" s="5" t="s">
        <v>5</v>
      </c>
      <c r="B21" s="7"/>
      <c r="C21" s="8"/>
      <c r="D21" s="9"/>
      <c r="E21" s="3">
        <f t="shared" si="26"/>
        <v>0</v>
      </c>
      <c r="F21" s="3">
        <f t="shared" si="27"/>
        <v>0</v>
      </c>
      <c r="G21" s="3">
        <f t="shared" si="28"/>
        <v>0</v>
      </c>
      <c r="H21" s="29">
        <f t="shared" si="19"/>
        <v>0</v>
      </c>
      <c r="I21" s="16"/>
      <c r="J21" s="5" t="s">
        <v>5</v>
      </c>
      <c r="K21" s="7">
        <v>101</v>
      </c>
      <c r="L21" s="8"/>
      <c r="M21" s="9">
        <v>47.5</v>
      </c>
      <c r="N21" s="3">
        <f t="shared" si="20"/>
        <v>5.6345885634588561E-2</v>
      </c>
      <c r="O21" s="3">
        <f t="shared" si="20"/>
        <v>0</v>
      </c>
      <c r="P21" s="3">
        <f t="shared" si="20"/>
        <v>2.6499302649930265E-2</v>
      </c>
      <c r="Q21" s="32">
        <f t="shared" si="21"/>
        <v>8.4567198177676536E-2</v>
      </c>
      <c r="R21" s="16"/>
      <c r="S21" s="5" t="s">
        <v>5</v>
      </c>
      <c r="T21" s="7"/>
      <c r="U21" s="8"/>
      <c r="V21" s="9"/>
      <c r="W21" s="3">
        <f t="shared" si="22"/>
        <v>0</v>
      </c>
      <c r="X21" s="3">
        <f t="shared" si="23"/>
        <v>0</v>
      </c>
      <c r="Y21" s="3">
        <f t="shared" si="24"/>
        <v>0</v>
      </c>
      <c r="Z21" s="29">
        <f t="shared" si="25"/>
        <v>0</v>
      </c>
      <c r="AA21" s="16"/>
      <c r="AB21" s="21"/>
      <c r="AC21" s="22"/>
      <c r="AD21" s="22"/>
      <c r="AE21" s="22"/>
      <c r="AF21" s="23"/>
      <c r="AG21" s="23"/>
      <c r="AH21" s="23"/>
      <c r="AJ21" s="16"/>
      <c r="AK21" s="21"/>
      <c r="AL21" s="22"/>
      <c r="AM21" s="22"/>
      <c r="AN21" s="22"/>
      <c r="AO21" s="23"/>
      <c r="AP21" s="23"/>
      <c r="AQ21" s="23"/>
      <c r="AR21" s="38"/>
      <c r="AS21" s="16"/>
    </row>
    <row r="22" spans="1:45" x14ac:dyDescent="0.2">
      <c r="A22" s="5" t="s">
        <v>6</v>
      </c>
      <c r="B22" s="7"/>
      <c r="C22" s="8"/>
      <c r="D22" s="9"/>
      <c r="E22" s="3">
        <f t="shared" si="26"/>
        <v>0</v>
      </c>
      <c r="F22" s="3">
        <f t="shared" si="27"/>
        <v>0</v>
      </c>
      <c r="G22" s="3">
        <f t="shared" si="28"/>
        <v>0</v>
      </c>
      <c r="H22" s="29">
        <f t="shared" si="19"/>
        <v>0</v>
      </c>
      <c r="I22" s="16"/>
      <c r="J22" s="5" t="s">
        <v>6</v>
      </c>
      <c r="K22" s="7"/>
      <c r="L22" s="8"/>
      <c r="M22" s="9"/>
      <c r="N22" s="3">
        <f t="shared" si="20"/>
        <v>0</v>
      </c>
      <c r="O22" s="3">
        <f t="shared" si="20"/>
        <v>0</v>
      </c>
      <c r="P22" s="3">
        <f t="shared" si="20"/>
        <v>0</v>
      </c>
      <c r="Q22" s="32">
        <f t="shared" si="21"/>
        <v>0</v>
      </c>
      <c r="R22" s="16"/>
      <c r="S22" s="5" t="s">
        <v>6</v>
      </c>
      <c r="T22" s="7"/>
      <c r="U22" s="8"/>
      <c r="V22" s="9"/>
      <c r="W22" s="3">
        <f t="shared" si="22"/>
        <v>0</v>
      </c>
      <c r="X22" s="3">
        <f t="shared" si="23"/>
        <v>0</v>
      </c>
      <c r="Y22" s="3">
        <f t="shared" si="24"/>
        <v>0</v>
      </c>
      <c r="Z22" s="29">
        <f t="shared" si="25"/>
        <v>0</v>
      </c>
      <c r="AA22" s="16"/>
      <c r="AB22" s="21"/>
      <c r="AC22" s="22"/>
      <c r="AD22" s="22"/>
      <c r="AE22" s="22"/>
      <c r="AF22" s="23"/>
      <c r="AG22" s="23"/>
      <c r="AH22" s="23"/>
      <c r="AJ22" s="16"/>
      <c r="AK22" s="21"/>
      <c r="AL22" s="22"/>
      <c r="AM22" s="22"/>
      <c r="AN22" s="22"/>
      <c r="AO22" s="23"/>
      <c r="AP22" s="23"/>
      <c r="AQ22" s="23"/>
      <c r="AR22" s="38"/>
      <c r="AS22" s="16"/>
    </row>
    <row r="23" spans="1:45" x14ac:dyDescent="0.2">
      <c r="A23" s="5" t="s">
        <v>7</v>
      </c>
      <c r="B23" s="7">
        <v>48</v>
      </c>
      <c r="C23" s="8">
        <v>15</v>
      </c>
      <c r="D23" s="9">
        <v>22</v>
      </c>
      <c r="E23" s="3">
        <f t="shared" si="26"/>
        <v>4.6198267564966311E-2</v>
      </c>
      <c r="F23" s="3">
        <f t="shared" si="27"/>
        <v>1.4436958614051972E-2</v>
      </c>
      <c r="G23" s="3">
        <f t="shared" si="28"/>
        <v>2.1174205967276226E-2</v>
      </c>
      <c r="H23" s="29">
        <f t="shared" si="19"/>
        <v>5.0715990453460619E-2</v>
      </c>
      <c r="I23" s="16"/>
      <c r="J23" s="5" t="s">
        <v>7</v>
      </c>
      <c r="K23" s="7">
        <v>53</v>
      </c>
      <c r="L23" s="8">
        <v>12</v>
      </c>
      <c r="M23" s="9">
        <v>5</v>
      </c>
      <c r="N23" s="3">
        <f t="shared" si="20"/>
        <v>2.9567642956764294E-2</v>
      </c>
      <c r="O23" s="3">
        <f t="shared" si="20"/>
        <v>6.6945606694560665E-3</v>
      </c>
      <c r="P23" s="3">
        <f t="shared" si="20"/>
        <v>2.7894002789400278E-3</v>
      </c>
      <c r="Q23" s="32">
        <f t="shared" si="21"/>
        <v>3.9863325740318908E-2</v>
      </c>
      <c r="R23" s="16"/>
      <c r="S23" s="5" t="s">
        <v>7</v>
      </c>
      <c r="T23" s="7"/>
      <c r="U23" s="8">
        <v>6</v>
      </c>
      <c r="V23" s="9"/>
      <c r="W23" s="3">
        <f t="shared" si="22"/>
        <v>0</v>
      </c>
      <c r="X23" s="3">
        <f t="shared" si="23"/>
        <v>1.834862385321101E-2</v>
      </c>
      <c r="Y23" s="3">
        <f t="shared" si="24"/>
        <v>0</v>
      </c>
      <c r="Z23" s="29">
        <f t="shared" si="25"/>
        <v>3.4168564920273349E-3</v>
      </c>
      <c r="AA23" s="16"/>
      <c r="AB23" s="21"/>
      <c r="AC23" s="22"/>
      <c r="AD23" s="22"/>
      <c r="AE23" s="22"/>
      <c r="AF23" s="23"/>
      <c r="AG23" s="23"/>
      <c r="AH23" s="23"/>
      <c r="AJ23" s="16"/>
      <c r="AK23" s="21"/>
      <c r="AL23" s="22"/>
      <c r="AM23" s="22"/>
      <c r="AN23" s="22"/>
      <c r="AO23" s="23"/>
      <c r="AP23" s="23"/>
      <c r="AQ23" s="23"/>
      <c r="AR23" s="38"/>
      <c r="AS23" s="16"/>
    </row>
    <row r="24" spans="1:45" x14ac:dyDescent="0.2">
      <c r="A24" s="5" t="s">
        <v>8</v>
      </c>
      <c r="B24" s="10"/>
      <c r="C24" s="11"/>
      <c r="D24" s="12"/>
      <c r="E24" s="3">
        <f t="shared" si="26"/>
        <v>0</v>
      </c>
      <c r="F24" s="3">
        <f t="shared" si="27"/>
        <v>0</v>
      </c>
      <c r="G24" s="3">
        <f t="shared" si="28"/>
        <v>0</v>
      </c>
      <c r="H24" s="29">
        <f t="shared" si="19"/>
        <v>0</v>
      </c>
      <c r="I24" s="16"/>
      <c r="J24" s="5" t="s">
        <v>8</v>
      </c>
      <c r="K24" s="10"/>
      <c r="L24" s="11"/>
      <c r="M24" s="12"/>
      <c r="N24" s="3">
        <f t="shared" si="20"/>
        <v>0</v>
      </c>
      <c r="O24" s="3">
        <f t="shared" si="20"/>
        <v>0</v>
      </c>
      <c r="P24" s="3">
        <f t="shared" si="20"/>
        <v>0</v>
      </c>
      <c r="Q24" s="32">
        <f t="shared" si="21"/>
        <v>0</v>
      </c>
      <c r="R24" s="16"/>
      <c r="S24" s="5" t="s">
        <v>8</v>
      </c>
      <c r="T24" s="10"/>
      <c r="U24" s="11"/>
      <c r="V24" s="12"/>
      <c r="W24" s="3">
        <f t="shared" si="22"/>
        <v>0</v>
      </c>
      <c r="X24" s="3">
        <f t="shared" si="23"/>
        <v>0</v>
      </c>
      <c r="Y24" s="3">
        <f t="shared" si="24"/>
        <v>0</v>
      </c>
      <c r="Z24" s="29">
        <f t="shared" si="25"/>
        <v>0</v>
      </c>
      <c r="AA24" s="16"/>
      <c r="AB24" s="21"/>
      <c r="AC24" s="24"/>
      <c r="AD24" s="25"/>
      <c r="AE24" s="25"/>
      <c r="AF24" s="23"/>
      <c r="AG24" s="23"/>
      <c r="AH24" s="23"/>
      <c r="AJ24" s="16"/>
      <c r="AK24" s="21"/>
      <c r="AL24" s="24"/>
      <c r="AM24" s="25"/>
      <c r="AN24" s="25"/>
      <c r="AO24" s="23"/>
      <c r="AP24" s="23"/>
      <c r="AQ24" s="23"/>
      <c r="AR24" s="38"/>
      <c r="AS24" s="16"/>
    </row>
    <row r="25" spans="1:45" x14ac:dyDescent="0.2">
      <c r="A25" s="5" t="s">
        <v>9</v>
      </c>
      <c r="B25" s="10"/>
      <c r="C25" s="11"/>
      <c r="D25" s="12"/>
      <c r="E25" s="3">
        <f t="shared" si="26"/>
        <v>0</v>
      </c>
      <c r="F25" s="3">
        <f t="shared" si="27"/>
        <v>0</v>
      </c>
      <c r="G25" s="3">
        <f t="shared" si="28"/>
        <v>0</v>
      </c>
      <c r="H25" s="29">
        <f t="shared" si="19"/>
        <v>0</v>
      </c>
      <c r="I25" s="16"/>
      <c r="J25" s="5" t="s">
        <v>9</v>
      </c>
      <c r="K25" s="10"/>
      <c r="L25" s="11"/>
      <c r="M25" s="12"/>
      <c r="N25" s="3">
        <f t="shared" si="20"/>
        <v>0</v>
      </c>
      <c r="O25" s="3">
        <f t="shared" si="20"/>
        <v>0</v>
      </c>
      <c r="P25" s="3">
        <f t="shared" si="20"/>
        <v>0</v>
      </c>
      <c r="Q25" s="32">
        <f t="shared" si="21"/>
        <v>0</v>
      </c>
      <c r="R25" s="16"/>
      <c r="S25" s="5" t="s">
        <v>9</v>
      </c>
      <c r="T25" s="10"/>
      <c r="U25" s="11"/>
      <c r="V25" s="12"/>
      <c r="W25" s="3">
        <f t="shared" si="22"/>
        <v>0</v>
      </c>
      <c r="X25" s="3">
        <f t="shared" si="23"/>
        <v>0</v>
      </c>
      <c r="Y25" s="3">
        <f t="shared" si="24"/>
        <v>0</v>
      </c>
      <c r="Z25" s="29">
        <f t="shared" si="25"/>
        <v>0</v>
      </c>
      <c r="AA25" s="16"/>
      <c r="AB25" s="21"/>
      <c r="AC25" s="24"/>
      <c r="AD25" s="25"/>
      <c r="AE25" s="25"/>
      <c r="AF25" s="23"/>
      <c r="AG25" s="23"/>
      <c r="AH25" s="23"/>
      <c r="AJ25" s="16"/>
      <c r="AK25" s="21"/>
      <c r="AL25" s="24"/>
      <c r="AM25" s="25"/>
      <c r="AN25" s="25"/>
      <c r="AO25" s="23"/>
      <c r="AP25" s="23"/>
      <c r="AQ25" s="23"/>
      <c r="AR25" s="38"/>
      <c r="AS25" s="16"/>
    </row>
    <row r="26" spans="1:45" ht="15.95" thickBot="1" x14ac:dyDescent="0.25">
      <c r="A26" s="6" t="s">
        <v>10</v>
      </c>
      <c r="B26" s="13"/>
      <c r="C26" s="14"/>
      <c r="D26" s="15"/>
      <c r="E26" s="3">
        <f t="shared" si="26"/>
        <v>0</v>
      </c>
      <c r="F26" s="3">
        <f t="shared" si="27"/>
        <v>0</v>
      </c>
      <c r="G26" s="3">
        <f t="shared" si="28"/>
        <v>0</v>
      </c>
      <c r="H26" s="29">
        <f t="shared" si="19"/>
        <v>0</v>
      </c>
      <c r="I26" s="16"/>
      <c r="J26" s="6" t="s">
        <v>10</v>
      </c>
      <c r="K26" s="13"/>
      <c r="L26" s="14"/>
      <c r="M26" s="15"/>
      <c r="N26" s="3">
        <f t="shared" si="20"/>
        <v>0</v>
      </c>
      <c r="O26" s="3">
        <f t="shared" si="20"/>
        <v>0</v>
      </c>
      <c r="P26" s="3">
        <f t="shared" si="20"/>
        <v>0</v>
      </c>
      <c r="Q26" s="32">
        <f t="shared" si="21"/>
        <v>0</v>
      </c>
      <c r="R26" s="16"/>
      <c r="S26" s="6" t="s">
        <v>10</v>
      </c>
      <c r="T26" s="13"/>
      <c r="U26" s="14"/>
      <c r="V26" s="15"/>
      <c r="W26" s="3">
        <f t="shared" si="22"/>
        <v>0</v>
      </c>
      <c r="X26" s="3">
        <f t="shared" si="23"/>
        <v>0</v>
      </c>
      <c r="Y26" s="3">
        <f t="shared" si="24"/>
        <v>0</v>
      </c>
      <c r="Z26" s="29">
        <f t="shared" si="25"/>
        <v>0</v>
      </c>
      <c r="AA26" s="16"/>
      <c r="AB26" s="21"/>
      <c r="AC26" s="24"/>
      <c r="AD26" s="25"/>
      <c r="AE26" s="25"/>
      <c r="AF26" s="23"/>
      <c r="AG26" s="23"/>
      <c r="AH26" s="23"/>
      <c r="AJ26" s="16"/>
      <c r="AK26" s="21"/>
      <c r="AL26" s="24"/>
      <c r="AM26" s="25"/>
      <c r="AN26" s="25"/>
      <c r="AO26" s="23"/>
      <c r="AP26" s="23"/>
      <c r="AQ26" s="23"/>
      <c r="AR26" s="38"/>
      <c r="AS26" s="16"/>
    </row>
    <row r="27" spans="1:45" x14ac:dyDescent="0.2">
      <c r="I27" s="16"/>
      <c r="J27" s="4"/>
      <c r="N27" s="4"/>
      <c r="O27" s="4"/>
      <c r="P27" s="4"/>
      <c r="R27" s="16"/>
      <c r="S27" s="4"/>
      <c r="W27" s="4"/>
      <c r="X27" s="4"/>
      <c r="Y27" s="4"/>
      <c r="AA27" s="16"/>
      <c r="AB27" s="4"/>
      <c r="AC27" s="17"/>
      <c r="AD27" s="17"/>
      <c r="AE27" s="17"/>
      <c r="AF27" s="4"/>
      <c r="AG27" s="4"/>
      <c r="AH27" s="4"/>
      <c r="AJ27" s="16"/>
      <c r="AK27" s="4"/>
      <c r="AL27" s="17"/>
      <c r="AM27" s="17"/>
      <c r="AN27" s="17"/>
      <c r="AO27" s="4"/>
      <c r="AP27" s="4"/>
      <c r="AQ27" s="4"/>
      <c r="AR27" s="33"/>
      <c r="AS27" s="16"/>
    </row>
    <row r="28" spans="1:45" x14ac:dyDescent="0.2">
      <c r="A28" s="2" t="s">
        <v>12</v>
      </c>
      <c r="B28" s="97">
        <v>839</v>
      </c>
      <c r="C28" s="97"/>
      <c r="D28" s="97"/>
      <c r="E28" s="1"/>
      <c r="F28" s="1"/>
      <c r="G28" s="1"/>
      <c r="H28" s="1"/>
      <c r="I28" s="16"/>
      <c r="J28" s="2" t="s">
        <v>12</v>
      </c>
      <c r="K28" s="94">
        <v>1832</v>
      </c>
      <c r="L28" s="94"/>
      <c r="M28" s="94"/>
      <c r="N28" s="94"/>
      <c r="O28" s="94"/>
      <c r="P28" s="94"/>
      <c r="Q28" s="31"/>
      <c r="R28" s="16"/>
      <c r="S28" s="2" t="s">
        <v>12</v>
      </c>
      <c r="T28" s="94">
        <v>101</v>
      </c>
      <c r="U28" s="94"/>
      <c r="V28" s="94"/>
      <c r="W28" s="94"/>
      <c r="X28" s="94"/>
      <c r="Y28" s="94"/>
      <c r="Z28" s="35"/>
      <c r="AA28" s="16"/>
      <c r="AB28" s="20"/>
      <c r="AC28" s="27"/>
      <c r="AD28" s="27"/>
      <c r="AE28" s="27"/>
      <c r="AF28" s="27"/>
      <c r="AG28" s="27"/>
      <c r="AH28" s="27"/>
      <c r="AJ28" s="16"/>
      <c r="AK28" s="2" t="s">
        <v>12</v>
      </c>
      <c r="AL28" s="94">
        <v>207.5</v>
      </c>
      <c r="AM28" s="94"/>
      <c r="AN28" s="94"/>
      <c r="AO28" s="94"/>
      <c r="AP28" s="94"/>
      <c r="AQ28" s="94"/>
      <c r="AR28" s="31"/>
      <c r="AS28" s="16"/>
    </row>
    <row r="29" spans="1:45" x14ac:dyDescent="0.2">
      <c r="A29" s="5" t="s">
        <v>0</v>
      </c>
      <c r="B29" s="7">
        <f>E29*$B$28</f>
        <v>399.71607314725696</v>
      </c>
      <c r="C29" s="8">
        <f t="shared" ref="C29:C39" si="29">F29*$B$28</f>
        <v>19.380173243503368</v>
      </c>
      <c r="D29" s="9">
        <f t="shared" ref="D29:D39" si="30">G29*$B$28</f>
        <v>202.68431183830606</v>
      </c>
      <c r="E29" s="3">
        <v>0.47641963426371509</v>
      </c>
      <c r="F29" s="3">
        <v>2.3099133782483156E-2</v>
      </c>
      <c r="G29" s="3">
        <v>0.24157844080846969</v>
      </c>
      <c r="H29" s="29">
        <f>SUM(B29:D29)/$H$15</f>
        <v>0.37099078653285583</v>
      </c>
      <c r="I29" s="16"/>
      <c r="J29" s="5" t="s">
        <v>0</v>
      </c>
      <c r="K29" s="7">
        <f>N29*$K$28</f>
        <v>611.17768479776851</v>
      </c>
      <c r="L29" s="8">
        <f t="shared" ref="L29:M39" si="31">O29*$K$28</f>
        <v>6.132217573221757</v>
      </c>
      <c r="M29" s="9">
        <f t="shared" si="31"/>
        <v>191.1207810320781</v>
      </c>
      <c r="N29" s="3">
        <v>0.33361227336122734</v>
      </c>
      <c r="O29" s="3">
        <v>3.3472803347280333E-3</v>
      </c>
      <c r="P29" s="3">
        <v>0.10432357043235704</v>
      </c>
      <c r="Q29" s="32">
        <f>SUM(K29:M29)/$Q$15</f>
        <v>0.4603819381566448</v>
      </c>
      <c r="R29" s="16"/>
      <c r="S29" s="5" t="s">
        <v>0</v>
      </c>
      <c r="T29" s="7">
        <f>W29*$T$28</f>
        <v>40.152905198776757</v>
      </c>
      <c r="U29" s="8">
        <v>3</v>
      </c>
      <c r="V29" s="9">
        <f>Y29*$T$28</f>
        <v>7.3356269113149848</v>
      </c>
      <c r="W29" s="3">
        <v>0.39755351681957185</v>
      </c>
      <c r="X29" s="3">
        <v>2.0642201834862386E-2</v>
      </c>
      <c r="Y29" s="3">
        <v>7.2629969418960244E-2</v>
      </c>
      <c r="Z29" s="29">
        <f t="shared" ref="Z29:Z39" si="32">SUM(T29:V29)/$Z$15</f>
        <v>2.8752011452216251E-2</v>
      </c>
      <c r="AA29" s="16"/>
      <c r="AB29" s="21"/>
      <c r="AC29" s="22"/>
      <c r="AD29" s="22"/>
      <c r="AE29" s="22"/>
      <c r="AF29" s="23"/>
      <c r="AG29" s="23"/>
      <c r="AH29" s="23"/>
      <c r="AJ29" s="16"/>
      <c r="AK29" s="5" t="s">
        <v>0</v>
      </c>
      <c r="AL29" s="7">
        <f>AO29*$AL$28</f>
        <v>0</v>
      </c>
      <c r="AM29" s="8">
        <f>AP29*$AL$28</f>
        <v>0</v>
      </c>
      <c r="AN29" s="9">
        <f>AQ29*$AL$28</f>
        <v>0</v>
      </c>
      <c r="AO29" s="3"/>
      <c r="AP29" s="3"/>
      <c r="AQ29" s="3"/>
      <c r="AR29" s="32">
        <f>SUM(AL29:AN29)/$Q$15</f>
        <v>0</v>
      </c>
      <c r="AS29" s="16"/>
    </row>
    <row r="30" spans="1:45" x14ac:dyDescent="0.2">
      <c r="A30" s="5" t="s">
        <v>1</v>
      </c>
      <c r="B30" s="7">
        <f t="shared" ref="B30:B39" si="33">E30*$B$28</f>
        <v>38.760346487006736</v>
      </c>
      <c r="C30" s="8">
        <f t="shared" si="29"/>
        <v>0</v>
      </c>
      <c r="D30" s="9">
        <f t="shared" si="30"/>
        <v>109.82098171318574</v>
      </c>
      <c r="E30" s="3">
        <v>4.6198267564966311E-2</v>
      </c>
      <c r="F30" s="3">
        <v>0</v>
      </c>
      <c r="G30" s="3">
        <v>0.13089509143407121</v>
      </c>
      <c r="H30" s="29">
        <f t="shared" ref="H30:H39" si="34">SUM(B30:D30)/$H$15</f>
        <v>8.8652343794864238E-2</v>
      </c>
      <c r="I30" s="16"/>
      <c r="J30" s="5" t="s">
        <v>1</v>
      </c>
      <c r="K30" s="7">
        <f t="shared" ref="K30:K39" si="35">N30*$K$28</f>
        <v>605.04546722454677</v>
      </c>
      <c r="L30" s="8">
        <f t="shared" si="31"/>
        <v>0</v>
      </c>
      <c r="M30" s="9">
        <f t="shared" si="31"/>
        <v>195.20892608089261</v>
      </c>
      <c r="N30" s="3">
        <v>0.33026499302649931</v>
      </c>
      <c r="O30" s="3">
        <v>0</v>
      </c>
      <c r="P30" s="3">
        <v>0.10655509065550907</v>
      </c>
      <c r="Q30" s="32">
        <f t="shared" ref="Q30:Q39" si="36">SUM(K30:M30)/$Q$15</f>
        <v>0.45572573650651449</v>
      </c>
      <c r="R30" s="16"/>
      <c r="S30" s="5" t="s">
        <v>1</v>
      </c>
      <c r="T30" s="7">
        <f t="shared" ref="T30:V39" si="37">W30*$T$28</f>
        <v>40.152905198776757</v>
      </c>
      <c r="U30" s="8">
        <v>3</v>
      </c>
      <c r="V30" s="9">
        <f t="shared" si="37"/>
        <v>7.3356269113149848</v>
      </c>
      <c r="W30" s="3">
        <v>0.39755351681957185</v>
      </c>
      <c r="X30" s="3">
        <v>2.0642201834862386E-2</v>
      </c>
      <c r="Y30" s="3">
        <v>7.2629969418960244E-2</v>
      </c>
      <c r="Z30" s="29">
        <f t="shared" si="32"/>
        <v>2.8752011452216251E-2</v>
      </c>
      <c r="AA30" s="16"/>
      <c r="AB30" s="21"/>
      <c r="AC30" s="22"/>
      <c r="AD30" s="22"/>
      <c r="AE30" s="22"/>
      <c r="AF30" s="23"/>
      <c r="AG30" s="23"/>
      <c r="AH30" s="23"/>
      <c r="AJ30" s="16"/>
      <c r="AK30" s="5" t="s">
        <v>1</v>
      </c>
      <c r="AL30" s="7">
        <f t="shared" ref="AL30:AN39" si="38">AO30*$AL$28</f>
        <v>207.5</v>
      </c>
      <c r="AM30" s="8">
        <f t="shared" si="38"/>
        <v>0</v>
      </c>
      <c r="AN30" s="9">
        <f t="shared" si="38"/>
        <v>0</v>
      </c>
      <c r="AO30" s="3">
        <v>1</v>
      </c>
      <c r="AP30" s="3">
        <v>0</v>
      </c>
      <c r="AQ30" s="3">
        <v>0</v>
      </c>
      <c r="AR30" s="32">
        <f t="shared" ref="AR30:AR39" si="39">SUM(AL30:AN30)/$Q$15</f>
        <v>0.11816628701594534</v>
      </c>
      <c r="AS30" s="16"/>
    </row>
    <row r="31" spans="1:45" x14ac:dyDescent="0.2">
      <c r="A31" s="5" t="s">
        <v>2</v>
      </c>
      <c r="B31" s="7">
        <f t="shared" si="33"/>
        <v>0</v>
      </c>
      <c r="C31" s="8">
        <f t="shared" si="29"/>
        <v>0</v>
      </c>
      <c r="D31" s="9">
        <f t="shared" si="30"/>
        <v>0</v>
      </c>
      <c r="E31" s="3">
        <v>0</v>
      </c>
      <c r="F31" s="3">
        <v>0</v>
      </c>
      <c r="G31" s="3">
        <v>0</v>
      </c>
      <c r="H31" s="29">
        <f t="shared" si="34"/>
        <v>0</v>
      </c>
      <c r="I31" s="16"/>
      <c r="J31" s="5" t="s">
        <v>2</v>
      </c>
      <c r="K31" s="7">
        <f t="shared" si="35"/>
        <v>0</v>
      </c>
      <c r="L31" s="8">
        <f t="shared" si="31"/>
        <v>0</v>
      </c>
      <c r="M31" s="9">
        <f t="shared" si="31"/>
        <v>0</v>
      </c>
      <c r="N31" s="3">
        <v>0</v>
      </c>
      <c r="O31" s="3">
        <v>0</v>
      </c>
      <c r="P31" s="3">
        <v>0</v>
      </c>
      <c r="Q31" s="32">
        <f t="shared" si="36"/>
        <v>0</v>
      </c>
      <c r="R31" s="16"/>
      <c r="S31" s="5" t="s">
        <v>2</v>
      </c>
      <c r="T31" s="7">
        <f t="shared" si="37"/>
        <v>0</v>
      </c>
      <c r="U31" s="8">
        <f t="shared" si="37"/>
        <v>0</v>
      </c>
      <c r="V31" s="9">
        <f t="shared" si="37"/>
        <v>0</v>
      </c>
      <c r="W31" s="3">
        <v>0</v>
      </c>
      <c r="X31" s="3">
        <v>0</v>
      </c>
      <c r="Y31" s="3">
        <v>0</v>
      </c>
      <c r="Z31" s="29">
        <f t="shared" si="32"/>
        <v>0</v>
      </c>
      <c r="AA31" s="16"/>
      <c r="AB31" s="21"/>
      <c r="AC31" s="22"/>
      <c r="AD31" s="22"/>
      <c r="AE31" s="22"/>
      <c r="AF31" s="23"/>
      <c r="AG31" s="23"/>
      <c r="AH31" s="23"/>
      <c r="AJ31" s="16"/>
      <c r="AK31" s="5" t="s">
        <v>2</v>
      </c>
      <c r="AL31" s="7">
        <f t="shared" si="38"/>
        <v>0</v>
      </c>
      <c r="AM31" s="8">
        <f t="shared" si="38"/>
        <v>0</v>
      </c>
      <c r="AN31" s="9">
        <f t="shared" si="38"/>
        <v>0</v>
      </c>
      <c r="AO31" s="3"/>
      <c r="AP31" s="3"/>
      <c r="AQ31" s="3"/>
      <c r="AR31" s="32">
        <f t="shared" si="39"/>
        <v>0</v>
      </c>
      <c r="AS31" s="16"/>
    </row>
    <row r="32" spans="1:45" x14ac:dyDescent="0.2">
      <c r="A32" s="5" t="s">
        <v>3</v>
      </c>
      <c r="B32" s="7">
        <f t="shared" si="33"/>
        <v>0</v>
      </c>
      <c r="C32" s="8">
        <f t="shared" si="29"/>
        <v>0</v>
      </c>
      <c r="D32" s="9">
        <f t="shared" si="30"/>
        <v>0</v>
      </c>
      <c r="E32" s="3">
        <v>0</v>
      </c>
      <c r="F32" s="3">
        <v>0</v>
      </c>
      <c r="G32" s="3">
        <v>0</v>
      </c>
      <c r="H32" s="29">
        <f t="shared" si="34"/>
        <v>0</v>
      </c>
      <c r="I32" s="16"/>
      <c r="J32" s="5" t="s">
        <v>3</v>
      </c>
      <c r="K32" s="7">
        <f t="shared" si="35"/>
        <v>0</v>
      </c>
      <c r="L32" s="8">
        <f t="shared" si="31"/>
        <v>0</v>
      </c>
      <c r="M32" s="9">
        <f t="shared" si="31"/>
        <v>0</v>
      </c>
      <c r="N32" s="3">
        <v>0</v>
      </c>
      <c r="O32" s="3">
        <v>0</v>
      </c>
      <c r="P32" s="3">
        <v>0</v>
      </c>
      <c r="Q32" s="32">
        <f t="shared" si="36"/>
        <v>0</v>
      </c>
      <c r="R32" s="16"/>
      <c r="S32" s="5" t="s">
        <v>3</v>
      </c>
      <c r="T32" s="7">
        <f t="shared" si="37"/>
        <v>0</v>
      </c>
      <c r="U32" s="8">
        <f t="shared" si="37"/>
        <v>0</v>
      </c>
      <c r="V32" s="9">
        <f t="shared" si="37"/>
        <v>0</v>
      </c>
      <c r="W32" s="3">
        <v>0</v>
      </c>
      <c r="X32" s="3">
        <v>0</v>
      </c>
      <c r="Y32" s="3">
        <v>0</v>
      </c>
      <c r="Z32" s="29">
        <f t="shared" si="32"/>
        <v>0</v>
      </c>
      <c r="AA32" s="16"/>
      <c r="AB32" s="21"/>
      <c r="AC32" s="22"/>
      <c r="AD32" s="22"/>
      <c r="AE32" s="22"/>
      <c r="AF32" s="23"/>
      <c r="AG32" s="23"/>
      <c r="AH32" s="23"/>
      <c r="AJ32" s="16"/>
      <c r="AK32" s="5" t="s">
        <v>3</v>
      </c>
      <c r="AL32" s="7">
        <f t="shared" si="38"/>
        <v>0</v>
      </c>
      <c r="AM32" s="8">
        <f t="shared" si="38"/>
        <v>0</v>
      </c>
      <c r="AN32" s="9">
        <f t="shared" si="38"/>
        <v>0</v>
      </c>
      <c r="AO32" s="3"/>
      <c r="AP32" s="3"/>
      <c r="AQ32" s="3"/>
      <c r="AR32" s="32">
        <f t="shared" si="39"/>
        <v>0</v>
      </c>
      <c r="AS32" s="16"/>
    </row>
    <row r="33" spans="1:45" x14ac:dyDescent="0.2">
      <c r="A33" s="5" t="s">
        <v>4</v>
      </c>
      <c r="B33" s="7">
        <f t="shared" si="33"/>
        <v>0</v>
      </c>
      <c r="C33" s="8">
        <f t="shared" si="29"/>
        <v>0</v>
      </c>
      <c r="D33" s="9">
        <f t="shared" si="30"/>
        <v>0</v>
      </c>
      <c r="E33" s="3">
        <v>0</v>
      </c>
      <c r="F33" s="3">
        <v>0</v>
      </c>
      <c r="G33" s="3">
        <v>0</v>
      </c>
      <c r="H33" s="29">
        <f t="shared" si="34"/>
        <v>0</v>
      </c>
      <c r="I33" s="16"/>
      <c r="J33" s="5" t="s">
        <v>4</v>
      </c>
      <c r="K33" s="7">
        <f t="shared" si="35"/>
        <v>0</v>
      </c>
      <c r="L33" s="8">
        <f t="shared" si="31"/>
        <v>0</v>
      </c>
      <c r="M33" s="9">
        <f t="shared" si="31"/>
        <v>0</v>
      </c>
      <c r="N33" s="3">
        <v>0</v>
      </c>
      <c r="O33" s="3">
        <v>0</v>
      </c>
      <c r="P33" s="3">
        <v>0</v>
      </c>
      <c r="Q33" s="32">
        <f t="shared" si="36"/>
        <v>0</v>
      </c>
      <c r="R33" s="16"/>
      <c r="S33" s="5" t="s">
        <v>4</v>
      </c>
      <c r="T33" s="7">
        <f t="shared" si="37"/>
        <v>0</v>
      </c>
      <c r="U33" s="8">
        <f t="shared" si="37"/>
        <v>0</v>
      </c>
      <c r="V33" s="9">
        <f t="shared" si="37"/>
        <v>0</v>
      </c>
      <c r="W33" s="3">
        <v>0</v>
      </c>
      <c r="X33" s="3">
        <v>0</v>
      </c>
      <c r="Y33" s="3">
        <v>0</v>
      </c>
      <c r="Z33" s="29">
        <f t="shared" si="32"/>
        <v>0</v>
      </c>
      <c r="AA33" s="16"/>
      <c r="AB33" s="21"/>
      <c r="AC33" s="22"/>
      <c r="AD33" s="22"/>
      <c r="AE33" s="22"/>
      <c r="AF33" s="23"/>
      <c r="AG33" s="23"/>
      <c r="AH33" s="23"/>
      <c r="AJ33" s="16"/>
      <c r="AK33" s="5" t="s">
        <v>4</v>
      </c>
      <c r="AL33" s="7">
        <f t="shared" si="38"/>
        <v>0</v>
      </c>
      <c r="AM33" s="8">
        <f t="shared" si="38"/>
        <v>0</v>
      </c>
      <c r="AN33" s="9">
        <f t="shared" si="38"/>
        <v>0</v>
      </c>
      <c r="AO33" s="3"/>
      <c r="AP33" s="3"/>
      <c r="AQ33" s="3"/>
      <c r="AR33" s="32">
        <f t="shared" si="39"/>
        <v>0</v>
      </c>
      <c r="AS33" s="16"/>
    </row>
    <row r="34" spans="1:45" x14ac:dyDescent="0.2">
      <c r="A34" s="5" t="s">
        <v>5</v>
      </c>
      <c r="B34" s="7">
        <f t="shared" si="33"/>
        <v>0</v>
      </c>
      <c r="C34" s="8">
        <f t="shared" si="29"/>
        <v>0</v>
      </c>
      <c r="D34" s="9">
        <f t="shared" si="30"/>
        <v>0</v>
      </c>
      <c r="E34" s="3">
        <v>0</v>
      </c>
      <c r="F34" s="3">
        <v>0</v>
      </c>
      <c r="G34" s="3">
        <v>0</v>
      </c>
      <c r="H34" s="29">
        <f t="shared" si="34"/>
        <v>0</v>
      </c>
      <c r="I34" s="16"/>
      <c r="J34" s="5" t="s">
        <v>5</v>
      </c>
      <c r="K34" s="7">
        <f t="shared" si="35"/>
        <v>103.22566248256625</v>
      </c>
      <c r="L34" s="8">
        <f t="shared" si="31"/>
        <v>0</v>
      </c>
      <c r="M34" s="9">
        <f t="shared" si="31"/>
        <v>48.546722454672242</v>
      </c>
      <c r="N34" s="3">
        <v>5.6345885634588561E-2</v>
      </c>
      <c r="O34" s="3">
        <v>0</v>
      </c>
      <c r="P34" s="3">
        <v>2.6499302649930265E-2</v>
      </c>
      <c r="Q34" s="32">
        <f t="shared" si="36"/>
        <v>8.6430743130545828E-2</v>
      </c>
      <c r="R34" s="16"/>
      <c r="S34" s="5" t="s">
        <v>5</v>
      </c>
      <c r="T34" s="7">
        <f t="shared" si="37"/>
        <v>0</v>
      </c>
      <c r="U34" s="8">
        <f t="shared" si="37"/>
        <v>0</v>
      </c>
      <c r="V34" s="9">
        <f t="shared" si="37"/>
        <v>0</v>
      </c>
      <c r="W34" s="3">
        <v>0</v>
      </c>
      <c r="X34" s="3">
        <v>0</v>
      </c>
      <c r="Y34" s="3">
        <v>0</v>
      </c>
      <c r="Z34" s="29">
        <f t="shared" si="32"/>
        <v>0</v>
      </c>
      <c r="AA34" s="16"/>
      <c r="AB34" s="21"/>
      <c r="AC34" s="22"/>
      <c r="AD34" s="22"/>
      <c r="AE34" s="22"/>
      <c r="AF34" s="23"/>
      <c r="AG34" s="23"/>
      <c r="AH34" s="23"/>
      <c r="AJ34" s="16"/>
      <c r="AK34" s="5" t="s">
        <v>5</v>
      </c>
      <c r="AL34" s="7">
        <f t="shared" si="38"/>
        <v>0</v>
      </c>
      <c r="AM34" s="8">
        <f t="shared" si="38"/>
        <v>0</v>
      </c>
      <c r="AN34" s="9">
        <f t="shared" si="38"/>
        <v>0</v>
      </c>
      <c r="AO34" s="3"/>
      <c r="AP34" s="3"/>
      <c r="AQ34" s="3"/>
      <c r="AR34" s="32">
        <f t="shared" si="39"/>
        <v>0</v>
      </c>
      <c r="AS34" s="16"/>
    </row>
    <row r="35" spans="1:45" x14ac:dyDescent="0.2">
      <c r="A35" s="5" t="s">
        <v>6</v>
      </c>
      <c r="B35" s="7">
        <f t="shared" si="33"/>
        <v>0</v>
      </c>
      <c r="C35" s="8">
        <f t="shared" si="29"/>
        <v>0</v>
      </c>
      <c r="D35" s="9">
        <f t="shared" si="30"/>
        <v>0</v>
      </c>
      <c r="E35" s="3">
        <v>0</v>
      </c>
      <c r="F35" s="3">
        <v>0</v>
      </c>
      <c r="G35" s="3">
        <v>0</v>
      </c>
      <c r="H35" s="29">
        <f t="shared" si="34"/>
        <v>0</v>
      </c>
      <c r="I35" s="16"/>
      <c r="J35" s="5" t="s">
        <v>6</v>
      </c>
      <c r="K35" s="7">
        <f t="shared" si="35"/>
        <v>0</v>
      </c>
      <c r="L35" s="8">
        <f t="shared" si="31"/>
        <v>0</v>
      </c>
      <c r="M35" s="9">
        <f t="shared" si="31"/>
        <v>0</v>
      </c>
      <c r="N35" s="3">
        <v>0</v>
      </c>
      <c r="O35" s="3">
        <v>0</v>
      </c>
      <c r="P35" s="3">
        <v>0</v>
      </c>
      <c r="Q35" s="32">
        <f t="shared" si="36"/>
        <v>0</v>
      </c>
      <c r="R35" s="16"/>
      <c r="S35" s="5" t="s">
        <v>6</v>
      </c>
      <c r="T35" s="7">
        <f t="shared" si="37"/>
        <v>0</v>
      </c>
      <c r="U35" s="8">
        <f t="shared" si="37"/>
        <v>0</v>
      </c>
      <c r="V35" s="9">
        <f t="shared" si="37"/>
        <v>0</v>
      </c>
      <c r="W35" s="3">
        <v>0</v>
      </c>
      <c r="X35" s="3">
        <v>0</v>
      </c>
      <c r="Y35" s="3">
        <v>0</v>
      </c>
      <c r="Z35" s="29">
        <f t="shared" si="32"/>
        <v>0</v>
      </c>
      <c r="AA35" s="16"/>
      <c r="AB35" s="21"/>
      <c r="AC35" s="22"/>
      <c r="AD35" s="22"/>
      <c r="AE35" s="22"/>
      <c r="AF35" s="23"/>
      <c r="AG35" s="23"/>
      <c r="AH35" s="23"/>
      <c r="AJ35" s="16"/>
      <c r="AK35" s="5" t="s">
        <v>6</v>
      </c>
      <c r="AL35" s="7">
        <f t="shared" si="38"/>
        <v>0</v>
      </c>
      <c r="AM35" s="8">
        <f t="shared" si="38"/>
        <v>0</v>
      </c>
      <c r="AN35" s="9">
        <f t="shared" si="38"/>
        <v>0</v>
      </c>
      <c r="AO35" s="3"/>
      <c r="AP35" s="3"/>
      <c r="AQ35" s="3"/>
      <c r="AR35" s="32">
        <f t="shared" si="39"/>
        <v>0</v>
      </c>
      <c r="AS35" s="16"/>
    </row>
    <row r="36" spans="1:45" x14ac:dyDescent="0.2">
      <c r="A36" s="5" t="s">
        <v>7</v>
      </c>
      <c r="B36" s="7">
        <f t="shared" si="33"/>
        <v>38.760346487006736</v>
      </c>
      <c r="C36" s="8">
        <f t="shared" si="29"/>
        <v>12.112608277189604</v>
      </c>
      <c r="D36" s="9">
        <f t="shared" si="30"/>
        <v>17.765158806544754</v>
      </c>
      <c r="E36" s="3">
        <v>4.6198267564966311E-2</v>
      </c>
      <c r="F36" s="3">
        <v>1.4436958614051972E-2</v>
      </c>
      <c r="G36" s="3">
        <v>2.1174205967276226E-2</v>
      </c>
      <c r="H36" s="29">
        <f t="shared" si="34"/>
        <v>4.0953528383497077E-2</v>
      </c>
      <c r="I36" s="16"/>
      <c r="J36" s="5" t="s">
        <v>7</v>
      </c>
      <c r="K36" s="7">
        <f t="shared" si="35"/>
        <v>54.167921896792187</v>
      </c>
      <c r="L36" s="8">
        <f t="shared" si="31"/>
        <v>12.264435146443514</v>
      </c>
      <c r="M36" s="9">
        <f t="shared" si="31"/>
        <v>5.1101813110181311</v>
      </c>
      <c r="N36" s="3">
        <v>2.9567642956764294E-2</v>
      </c>
      <c r="O36" s="3">
        <v>6.6945606694560665E-3</v>
      </c>
      <c r="P36" s="3">
        <v>2.7894002789400278E-3</v>
      </c>
      <c r="Q36" s="32">
        <f t="shared" si="36"/>
        <v>4.074176443864113E-2</v>
      </c>
      <c r="R36" s="16"/>
      <c r="S36" s="5" t="s">
        <v>7</v>
      </c>
      <c r="T36" s="7">
        <f t="shared" si="37"/>
        <v>0</v>
      </c>
      <c r="U36" s="8">
        <v>0</v>
      </c>
      <c r="V36" s="9">
        <f t="shared" si="37"/>
        <v>0</v>
      </c>
      <c r="W36" s="3">
        <v>0</v>
      </c>
      <c r="X36" s="3">
        <v>0</v>
      </c>
      <c r="Y36" s="3">
        <v>0</v>
      </c>
      <c r="Z36" s="29">
        <f t="shared" si="32"/>
        <v>0</v>
      </c>
      <c r="AA36" s="16"/>
      <c r="AB36" s="21"/>
      <c r="AC36" s="22"/>
      <c r="AD36" s="22"/>
      <c r="AE36" s="22"/>
      <c r="AF36" s="23"/>
      <c r="AG36" s="23"/>
      <c r="AH36" s="23"/>
      <c r="AJ36" s="16"/>
      <c r="AK36" s="5" t="s">
        <v>7</v>
      </c>
      <c r="AL36" s="7">
        <f t="shared" si="38"/>
        <v>0</v>
      </c>
      <c r="AM36" s="8">
        <f t="shared" si="38"/>
        <v>0</v>
      </c>
      <c r="AN36" s="9">
        <f t="shared" si="38"/>
        <v>0</v>
      </c>
      <c r="AO36" s="3"/>
      <c r="AP36" s="3"/>
      <c r="AQ36" s="3"/>
      <c r="AR36" s="32">
        <f t="shared" si="39"/>
        <v>0</v>
      </c>
      <c r="AS36" s="16"/>
    </row>
    <row r="37" spans="1:45" x14ac:dyDescent="0.2">
      <c r="A37" s="5" t="s">
        <v>8</v>
      </c>
      <c r="B37" s="10">
        <f t="shared" si="33"/>
        <v>0</v>
      </c>
      <c r="C37" s="11">
        <f t="shared" si="29"/>
        <v>0</v>
      </c>
      <c r="D37" s="12">
        <f t="shared" si="30"/>
        <v>0</v>
      </c>
      <c r="E37" s="3">
        <v>0</v>
      </c>
      <c r="F37" s="3">
        <v>0</v>
      </c>
      <c r="G37" s="3">
        <v>0</v>
      </c>
      <c r="H37" s="29">
        <f t="shared" si="34"/>
        <v>0</v>
      </c>
      <c r="I37" s="16"/>
      <c r="J37" s="5" t="s">
        <v>8</v>
      </c>
      <c r="K37" s="10">
        <f t="shared" si="35"/>
        <v>0</v>
      </c>
      <c r="L37" s="11">
        <f t="shared" si="31"/>
        <v>0</v>
      </c>
      <c r="M37" s="12">
        <f t="shared" si="31"/>
        <v>0</v>
      </c>
      <c r="N37" s="3">
        <v>0</v>
      </c>
      <c r="O37" s="3">
        <v>0</v>
      </c>
      <c r="P37" s="3">
        <v>0</v>
      </c>
      <c r="Q37" s="32">
        <f t="shared" si="36"/>
        <v>0</v>
      </c>
      <c r="R37" s="16"/>
      <c r="S37" s="5" t="s">
        <v>8</v>
      </c>
      <c r="T37" s="10">
        <f t="shared" si="37"/>
        <v>0</v>
      </c>
      <c r="U37" s="11">
        <f t="shared" si="37"/>
        <v>0</v>
      </c>
      <c r="V37" s="12">
        <f t="shared" si="37"/>
        <v>0</v>
      </c>
      <c r="W37" s="3">
        <v>0</v>
      </c>
      <c r="X37" s="3">
        <v>0</v>
      </c>
      <c r="Y37" s="3">
        <v>0</v>
      </c>
      <c r="Z37" s="29">
        <f t="shared" si="32"/>
        <v>0</v>
      </c>
      <c r="AA37" s="16"/>
      <c r="AB37" s="21"/>
      <c r="AC37" s="24"/>
      <c r="AD37" s="25"/>
      <c r="AE37" s="25"/>
      <c r="AF37" s="23"/>
      <c r="AG37" s="23"/>
      <c r="AH37" s="23"/>
      <c r="AJ37" s="16"/>
      <c r="AK37" s="5" t="s">
        <v>8</v>
      </c>
      <c r="AL37" s="10">
        <f t="shared" si="38"/>
        <v>0</v>
      </c>
      <c r="AM37" s="11">
        <f t="shared" si="38"/>
        <v>0</v>
      </c>
      <c r="AN37" s="12">
        <f t="shared" si="38"/>
        <v>0</v>
      </c>
      <c r="AO37" s="3"/>
      <c r="AP37" s="3"/>
      <c r="AQ37" s="3"/>
      <c r="AR37" s="32">
        <f t="shared" si="39"/>
        <v>0</v>
      </c>
      <c r="AS37" s="16"/>
    </row>
    <row r="38" spans="1:45" x14ac:dyDescent="0.2">
      <c r="A38" s="5" t="s">
        <v>9</v>
      </c>
      <c r="B38" s="10">
        <f t="shared" si="33"/>
        <v>0</v>
      </c>
      <c r="C38" s="11">
        <f t="shared" si="29"/>
        <v>0</v>
      </c>
      <c r="D38" s="12">
        <f t="shared" si="30"/>
        <v>0</v>
      </c>
      <c r="E38" s="3">
        <v>0</v>
      </c>
      <c r="F38" s="3">
        <v>0</v>
      </c>
      <c r="G38" s="3">
        <v>0</v>
      </c>
      <c r="H38" s="29">
        <f t="shared" si="34"/>
        <v>0</v>
      </c>
      <c r="I38" s="16"/>
      <c r="J38" s="5" t="s">
        <v>9</v>
      </c>
      <c r="K38" s="10">
        <f t="shared" si="35"/>
        <v>0</v>
      </c>
      <c r="L38" s="11">
        <f t="shared" si="31"/>
        <v>0</v>
      </c>
      <c r="M38" s="12">
        <f t="shared" si="31"/>
        <v>0</v>
      </c>
      <c r="N38" s="3">
        <v>0</v>
      </c>
      <c r="O38" s="3">
        <v>0</v>
      </c>
      <c r="P38" s="3">
        <v>0</v>
      </c>
      <c r="Q38" s="32">
        <f t="shared" si="36"/>
        <v>0</v>
      </c>
      <c r="R38" s="16"/>
      <c r="S38" s="5" t="s">
        <v>9</v>
      </c>
      <c r="T38" s="10">
        <f t="shared" si="37"/>
        <v>0</v>
      </c>
      <c r="U38" s="11">
        <f t="shared" si="37"/>
        <v>0</v>
      </c>
      <c r="V38" s="12">
        <f t="shared" si="37"/>
        <v>0</v>
      </c>
      <c r="W38" s="3">
        <v>0</v>
      </c>
      <c r="X38" s="3">
        <v>0</v>
      </c>
      <c r="Y38" s="3">
        <v>0</v>
      </c>
      <c r="Z38" s="29">
        <f t="shared" si="32"/>
        <v>0</v>
      </c>
      <c r="AA38" s="16"/>
      <c r="AB38" s="21"/>
      <c r="AC38" s="24"/>
      <c r="AD38" s="25"/>
      <c r="AE38" s="25"/>
      <c r="AF38" s="23"/>
      <c r="AG38" s="23"/>
      <c r="AH38" s="23"/>
      <c r="AJ38" s="16"/>
      <c r="AK38" s="5" t="s">
        <v>9</v>
      </c>
      <c r="AL38" s="10">
        <f t="shared" si="38"/>
        <v>0</v>
      </c>
      <c r="AM38" s="11">
        <f t="shared" si="38"/>
        <v>0</v>
      </c>
      <c r="AN38" s="12">
        <f t="shared" si="38"/>
        <v>0</v>
      </c>
      <c r="AO38" s="3"/>
      <c r="AP38" s="3"/>
      <c r="AQ38" s="3"/>
      <c r="AR38" s="32">
        <f t="shared" si="39"/>
        <v>0</v>
      </c>
      <c r="AS38" s="16"/>
    </row>
    <row r="39" spans="1:45" ht="15.95" thickBot="1" x14ac:dyDescent="0.25">
      <c r="A39" s="6" t="s">
        <v>10</v>
      </c>
      <c r="B39" s="13">
        <f t="shared" si="33"/>
        <v>0</v>
      </c>
      <c r="C39" s="14">
        <f t="shared" si="29"/>
        <v>0</v>
      </c>
      <c r="D39" s="15">
        <f t="shared" si="30"/>
        <v>0</v>
      </c>
      <c r="E39" s="3">
        <v>0</v>
      </c>
      <c r="F39" s="3">
        <v>0</v>
      </c>
      <c r="G39" s="3">
        <v>0</v>
      </c>
      <c r="H39" s="29">
        <f t="shared" si="34"/>
        <v>0</v>
      </c>
      <c r="I39" s="16"/>
      <c r="J39" s="6" t="s">
        <v>10</v>
      </c>
      <c r="K39" s="13">
        <f t="shared" si="35"/>
        <v>0</v>
      </c>
      <c r="L39" s="14">
        <f t="shared" si="31"/>
        <v>0</v>
      </c>
      <c r="M39" s="15">
        <f t="shared" si="31"/>
        <v>0</v>
      </c>
      <c r="N39" s="3">
        <v>0</v>
      </c>
      <c r="O39" s="3">
        <v>0</v>
      </c>
      <c r="P39" s="3">
        <v>0</v>
      </c>
      <c r="Q39" s="32">
        <f t="shared" si="36"/>
        <v>0</v>
      </c>
      <c r="R39" s="16"/>
      <c r="S39" s="6" t="s">
        <v>10</v>
      </c>
      <c r="T39" s="13">
        <f t="shared" si="37"/>
        <v>0</v>
      </c>
      <c r="U39" s="14">
        <f t="shared" si="37"/>
        <v>0</v>
      </c>
      <c r="V39" s="15">
        <f t="shared" si="37"/>
        <v>0</v>
      </c>
      <c r="W39" s="3">
        <v>0</v>
      </c>
      <c r="X39" s="3">
        <v>0</v>
      </c>
      <c r="Y39" s="3">
        <v>0</v>
      </c>
      <c r="Z39" s="29">
        <f t="shared" si="32"/>
        <v>0</v>
      </c>
      <c r="AA39" s="16"/>
      <c r="AB39" s="21"/>
      <c r="AC39" s="24"/>
      <c r="AD39" s="25"/>
      <c r="AE39" s="25"/>
      <c r="AF39" s="23"/>
      <c r="AG39" s="23"/>
      <c r="AH39" s="23"/>
      <c r="AJ39" s="16"/>
      <c r="AK39" s="6" t="s">
        <v>10</v>
      </c>
      <c r="AL39" s="13">
        <f t="shared" si="38"/>
        <v>0</v>
      </c>
      <c r="AM39" s="14">
        <f t="shared" si="38"/>
        <v>0</v>
      </c>
      <c r="AN39" s="15">
        <f t="shared" si="38"/>
        <v>0</v>
      </c>
      <c r="AO39" s="3"/>
      <c r="AP39" s="3"/>
      <c r="AQ39" s="3"/>
      <c r="AR39" s="32">
        <f t="shared" si="39"/>
        <v>0</v>
      </c>
      <c r="AS39" s="16"/>
    </row>
    <row r="40" spans="1:45" x14ac:dyDescent="0.25">
      <c r="I40" s="16"/>
      <c r="J40" s="4"/>
      <c r="N40" s="4"/>
      <c r="O40" s="4"/>
      <c r="P40" s="4"/>
      <c r="R40" s="16"/>
      <c r="S40" s="4"/>
      <c r="W40" s="4"/>
      <c r="X40" s="4"/>
      <c r="Y40" s="4"/>
      <c r="AA40" s="16"/>
      <c r="AB40" s="4"/>
      <c r="AC40" s="17"/>
      <c r="AD40" s="17"/>
      <c r="AE40" s="17"/>
      <c r="AF40" s="4"/>
      <c r="AG40" s="4"/>
      <c r="AH40" s="4"/>
      <c r="AI40" s="36" t="s">
        <v>37</v>
      </c>
      <c r="AJ40" s="16"/>
      <c r="AK40" s="4"/>
      <c r="AL40" s="17"/>
      <c r="AM40" s="17"/>
      <c r="AN40" s="17"/>
      <c r="AO40" s="4"/>
      <c r="AP40" s="4"/>
      <c r="AQ40" s="4"/>
      <c r="AR40" s="33"/>
      <c r="AS40" s="16"/>
    </row>
    <row r="41" spans="1:45" x14ac:dyDescent="0.25">
      <c r="A41" s="2" t="s">
        <v>13</v>
      </c>
      <c r="B41" s="97">
        <v>761</v>
      </c>
      <c r="C41" s="97"/>
      <c r="D41" s="97"/>
      <c r="E41" s="1"/>
      <c r="F41" s="1"/>
      <c r="G41" s="1"/>
      <c r="H41" s="1"/>
      <c r="I41" s="16"/>
      <c r="J41" s="2" t="s">
        <v>13</v>
      </c>
      <c r="K41" s="95">
        <v>1753</v>
      </c>
      <c r="L41" s="95"/>
      <c r="M41" s="95"/>
      <c r="N41" s="95"/>
      <c r="O41" s="95"/>
      <c r="P41" s="95"/>
      <c r="Q41" s="31"/>
      <c r="R41" s="16"/>
      <c r="S41" s="2" t="s">
        <v>13</v>
      </c>
      <c r="T41" s="95">
        <v>7</v>
      </c>
      <c r="U41" s="95"/>
      <c r="V41" s="95"/>
      <c r="W41" s="95"/>
      <c r="X41" s="95"/>
      <c r="Y41" s="95"/>
      <c r="Z41" s="35"/>
      <c r="AA41" s="16"/>
      <c r="AB41" s="2" t="s">
        <v>13</v>
      </c>
      <c r="AC41" s="97">
        <v>1627.7</v>
      </c>
      <c r="AD41" s="97"/>
      <c r="AE41" s="97"/>
      <c r="AF41" s="1"/>
      <c r="AG41" s="1"/>
      <c r="AH41" s="1"/>
      <c r="AI41" s="36">
        <v>1756</v>
      </c>
      <c r="AJ41" s="16"/>
      <c r="AK41" s="2" t="s">
        <v>13</v>
      </c>
      <c r="AL41" s="95">
        <v>215.75</v>
      </c>
      <c r="AM41" s="95"/>
      <c r="AN41" s="95"/>
      <c r="AO41" s="95"/>
      <c r="AP41" s="95"/>
      <c r="AQ41" s="95"/>
      <c r="AR41" s="31">
        <v>1756</v>
      </c>
      <c r="AS41" s="16"/>
    </row>
    <row r="42" spans="1:45" x14ac:dyDescent="0.25">
      <c r="A42" s="5" t="s">
        <v>0</v>
      </c>
      <c r="B42" s="7">
        <f>E42*$B$41</f>
        <v>362.55534167468716</v>
      </c>
      <c r="C42" s="8">
        <f t="shared" ref="C42:C52" si="40">F42*$B$41</f>
        <v>17.578440808469683</v>
      </c>
      <c r="D42" s="9">
        <f t="shared" ref="D42:D52" si="41">G42*$B$41</f>
        <v>183.84119345524542</v>
      </c>
      <c r="E42" s="3">
        <v>0.47641963426371509</v>
      </c>
      <c r="F42" s="3">
        <v>2.3099133782483156E-2</v>
      </c>
      <c r="G42" s="3">
        <v>0.24157844080846969</v>
      </c>
      <c r="H42" s="29">
        <f>SUM(B42:D42)/$H$15</f>
        <v>0.33650058230214935</v>
      </c>
      <c r="I42" s="16"/>
      <c r="J42" s="5" t="s">
        <v>0</v>
      </c>
      <c r="K42" s="7">
        <f>N42*$K$41</f>
        <v>584.82231520223149</v>
      </c>
      <c r="L42" s="8">
        <f t="shared" ref="L42:M52" si="42">O42*$K$41</f>
        <v>5.8677824267782421</v>
      </c>
      <c r="M42" s="9">
        <f t="shared" si="42"/>
        <v>182.8792189679219</v>
      </c>
      <c r="N42" s="3">
        <v>0.33361227336122734</v>
      </c>
      <c r="O42" s="3">
        <v>3.3472803347280333E-3</v>
      </c>
      <c r="P42" s="3">
        <v>0.10432357043235704</v>
      </c>
      <c r="Q42" s="32">
        <f>SUM(K42:M42)/$Q$15</f>
        <v>0.44052922357456248</v>
      </c>
      <c r="R42" s="16"/>
      <c r="S42" s="5" t="s">
        <v>0</v>
      </c>
      <c r="T42" s="7">
        <f>W42*$T$41</f>
        <v>2.782874617737003</v>
      </c>
      <c r="U42" s="8">
        <f>X42*$T$41</f>
        <v>0.14449541284403672</v>
      </c>
      <c r="V42" s="9">
        <f>Y42*$T$41</f>
        <v>0.50840978593272168</v>
      </c>
      <c r="W42" s="3">
        <v>0.39755351681957185</v>
      </c>
      <c r="X42" s="3">
        <v>2.0642201834862386E-2</v>
      </c>
      <c r="Y42" s="3">
        <v>7.2629969418960244E-2</v>
      </c>
      <c r="Z42" s="29">
        <f t="shared" ref="Z42:Z52" si="43">SUM(T42:V42)/$Z$15</f>
        <v>1.9565944285385886E-3</v>
      </c>
      <c r="AA42" s="16"/>
      <c r="AB42" s="5" t="s">
        <v>0</v>
      </c>
      <c r="AC42" s="7">
        <f>AF42*$AC$41</f>
        <v>543.02069735006978</v>
      </c>
      <c r="AD42" s="8">
        <f>AG42*$AC$41</f>
        <v>5.4483682008368195</v>
      </c>
      <c r="AE42" s="9">
        <f>AH42*$AC$41</f>
        <v>169.80747559274755</v>
      </c>
      <c r="AF42" s="3">
        <v>0.33361227336122734</v>
      </c>
      <c r="AG42" s="3">
        <v>3.3472803347280333E-3</v>
      </c>
      <c r="AH42" s="3">
        <v>0.10432357043235704</v>
      </c>
      <c r="AI42" s="36">
        <f>SUM(AC42:AE42)/$AI$41</f>
        <v>0.40904131044627229</v>
      </c>
      <c r="AJ42" s="16"/>
      <c r="AK42" s="5" t="s">
        <v>0</v>
      </c>
      <c r="AL42" s="7">
        <f>AO42*$AL$41</f>
        <v>0</v>
      </c>
      <c r="AM42" s="8">
        <f>AP42*$AL$41</f>
        <v>0</v>
      </c>
      <c r="AN42" s="9">
        <f>AQ42*$AL$41</f>
        <v>0</v>
      </c>
      <c r="AO42" s="3"/>
      <c r="AP42" s="3"/>
      <c r="AQ42" s="3"/>
      <c r="AR42" s="32">
        <f>SUM(AL42:AN42)/1756</f>
        <v>0</v>
      </c>
      <c r="AS42" s="16"/>
    </row>
    <row r="43" spans="1:45" x14ac:dyDescent="0.25">
      <c r="A43" s="5" t="s">
        <v>1</v>
      </c>
      <c r="B43" s="7">
        <f t="shared" ref="B43:B52" si="44">E43*$B$41</f>
        <v>35.156881616939366</v>
      </c>
      <c r="C43" s="8">
        <f t="shared" si="40"/>
        <v>0</v>
      </c>
      <c r="D43" s="9">
        <f t="shared" si="41"/>
        <v>99.611164581328197</v>
      </c>
      <c r="E43" s="3">
        <v>4.6198267564966311E-2</v>
      </c>
      <c r="F43" s="3">
        <v>0</v>
      </c>
      <c r="G43" s="3">
        <v>0.13089509143407121</v>
      </c>
      <c r="H43" s="29">
        <f t="shared" ref="H43:H52" si="45">SUM(B43:D43)/$H$15</f>
        <v>8.0410528757916211E-2</v>
      </c>
      <c r="I43" s="16"/>
      <c r="J43" s="5" t="s">
        <v>1</v>
      </c>
      <c r="K43" s="7">
        <f t="shared" ref="K43:K52" si="46">N43*$K$41</f>
        <v>578.95453277545334</v>
      </c>
      <c r="L43" s="8">
        <f t="shared" si="42"/>
        <v>0</v>
      </c>
      <c r="M43" s="9">
        <f t="shared" si="42"/>
        <v>186.79107391910739</v>
      </c>
      <c r="N43" s="3">
        <v>0.33026499302649931</v>
      </c>
      <c r="O43" s="3">
        <v>0</v>
      </c>
      <c r="P43" s="3">
        <v>0.10655509065550907</v>
      </c>
      <c r="Q43" s="32">
        <f t="shared" ref="Q43:Q52" si="47">SUM(K43:M43)/$Q$15</f>
        <v>0.43607380791262002</v>
      </c>
      <c r="R43" s="16"/>
      <c r="S43" s="5" t="s">
        <v>1</v>
      </c>
      <c r="T43" s="7">
        <f t="shared" ref="T43:V52" si="48">W43*$T$41</f>
        <v>2.782874617737003</v>
      </c>
      <c r="U43" s="8">
        <f t="shared" si="48"/>
        <v>0.14449541284403672</v>
      </c>
      <c r="V43" s="9">
        <f t="shared" si="48"/>
        <v>0.50840978593272168</v>
      </c>
      <c r="W43" s="3">
        <v>0.39755351681957185</v>
      </c>
      <c r="X43" s="3">
        <v>2.0642201834862386E-2</v>
      </c>
      <c r="Y43" s="3">
        <v>7.2629969418960244E-2</v>
      </c>
      <c r="Z43" s="29">
        <f t="shared" si="43"/>
        <v>1.9565944285385886E-3</v>
      </c>
      <c r="AA43" s="16"/>
      <c r="AB43" s="5" t="s">
        <v>1</v>
      </c>
      <c r="AC43" s="7">
        <f t="shared" ref="AC43:AE52" si="49">AF43*$AC$41</f>
        <v>537.57232914923293</v>
      </c>
      <c r="AD43" s="8">
        <f t="shared" si="49"/>
        <v>0</v>
      </c>
      <c r="AE43" s="9">
        <f t="shared" si="49"/>
        <v>173.43972105997213</v>
      </c>
      <c r="AF43" s="3">
        <v>0.33026499302649931</v>
      </c>
      <c r="AG43" s="3">
        <v>0</v>
      </c>
      <c r="AH43" s="3">
        <v>0.10655509065550907</v>
      </c>
      <c r="AI43" s="36">
        <f t="shared" ref="AI43:AI52" si="50">SUM(AC43:AE43)/$AI$41</f>
        <v>0.40490435661116464</v>
      </c>
      <c r="AJ43" s="16"/>
      <c r="AK43" s="5" t="s">
        <v>1</v>
      </c>
      <c r="AL43" s="7">
        <f t="shared" ref="AL43:AN52" si="51">AO43*$AL$41</f>
        <v>215.75</v>
      </c>
      <c r="AM43" s="8">
        <f t="shared" si="51"/>
        <v>0</v>
      </c>
      <c r="AN43" s="9">
        <f t="shared" si="51"/>
        <v>0</v>
      </c>
      <c r="AO43" s="3">
        <v>1</v>
      </c>
      <c r="AP43" s="3"/>
      <c r="AQ43" s="3"/>
      <c r="AR43" s="32">
        <f t="shared" ref="AR43:AR52" si="52">SUM(AL43:AN43)/$Q$15</f>
        <v>0.12286446469248291</v>
      </c>
      <c r="AS43" s="16"/>
    </row>
    <row r="44" spans="1:45" x14ac:dyDescent="0.25">
      <c r="A44" s="5" t="s">
        <v>2</v>
      </c>
      <c r="B44" s="7">
        <f t="shared" si="44"/>
        <v>0</v>
      </c>
      <c r="C44" s="8">
        <f t="shared" si="40"/>
        <v>0</v>
      </c>
      <c r="D44" s="9">
        <f t="shared" si="41"/>
        <v>0</v>
      </c>
      <c r="E44" s="3">
        <v>0</v>
      </c>
      <c r="F44" s="3">
        <v>0</v>
      </c>
      <c r="G44" s="3">
        <v>0</v>
      </c>
      <c r="H44" s="29">
        <f t="shared" si="45"/>
        <v>0</v>
      </c>
      <c r="I44" s="16"/>
      <c r="J44" s="5" t="s">
        <v>2</v>
      </c>
      <c r="K44" s="7">
        <f t="shared" si="46"/>
        <v>0</v>
      </c>
      <c r="L44" s="8">
        <f t="shared" si="42"/>
        <v>0</v>
      </c>
      <c r="M44" s="9">
        <f t="shared" si="42"/>
        <v>0</v>
      </c>
      <c r="N44" s="3">
        <v>0</v>
      </c>
      <c r="O44" s="3">
        <v>0</v>
      </c>
      <c r="P44" s="3">
        <v>0</v>
      </c>
      <c r="Q44" s="32">
        <f t="shared" si="47"/>
        <v>0</v>
      </c>
      <c r="R44" s="16"/>
      <c r="S44" s="5" t="s">
        <v>2</v>
      </c>
      <c r="T44" s="7">
        <f t="shared" si="48"/>
        <v>0</v>
      </c>
      <c r="U44" s="8">
        <f t="shared" si="48"/>
        <v>0</v>
      </c>
      <c r="V44" s="9">
        <f t="shared" si="48"/>
        <v>0</v>
      </c>
      <c r="W44" s="3">
        <v>0</v>
      </c>
      <c r="X44" s="3">
        <v>0</v>
      </c>
      <c r="Y44" s="3">
        <v>0</v>
      </c>
      <c r="Z44" s="29">
        <f t="shared" si="43"/>
        <v>0</v>
      </c>
      <c r="AA44" s="16"/>
      <c r="AB44" s="5" t="s">
        <v>2</v>
      </c>
      <c r="AC44" s="7">
        <f t="shared" si="49"/>
        <v>0</v>
      </c>
      <c r="AD44" s="8">
        <f t="shared" si="49"/>
        <v>0</v>
      </c>
      <c r="AE44" s="9">
        <f t="shared" si="49"/>
        <v>0</v>
      </c>
      <c r="AF44" s="3">
        <v>0</v>
      </c>
      <c r="AG44" s="3">
        <v>0</v>
      </c>
      <c r="AH44" s="3">
        <v>0</v>
      </c>
      <c r="AI44" s="36">
        <f t="shared" si="50"/>
        <v>0</v>
      </c>
      <c r="AJ44" s="16"/>
      <c r="AK44" s="5" t="s">
        <v>2</v>
      </c>
      <c r="AL44" s="7">
        <f t="shared" si="51"/>
        <v>0</v>
      </c>
      <c r="AM44" s="8">
        <f t="shared" si="51"/>
        <v>0</v>
      </c>
      <c r="AN44" s="9">
        <f t="shared" si="51"/>
        <v>0</v>
      </c>
      <c r="AO44" s="3"/>
      <c r="AP44" s="3"/>
      <c r="AQ44" s="3"/>
      <c r="AR44" s="32">
        <f t="shared" si="52"/>
        <v>0</v>
      </c>
      <c r="AS44" s="16"/>
    </row>
    <row r="45" spans="1:45" x14ac:dyDescent="0.25">
      <c r="A45" s="5" t="s">
        <v>3</v>
      </c>
      <c r="B45" s="7">
        <f t="shared" si="44"/>
        <v>0</v>
      </c>
      <c r="C45" s="8">
        <f t="shared" si="40"/>
        <v>0</v>
      </c>
      <c r="D45" s="9">
        <f t="shared" si="41"/>
        <v>0</v>
      </c>
      <c r="E45" s="3">
        <v>0</v>
      </c>
      <c r="F45" s="3">
        <v>0</v>
      </c>
      <c r="G45" s="3">
        <v>0</v>
      </c>
      <c r="H45" s="29">
        <f t="shared" si="45"/>
        <v>0</v>
      </c>
      <c r="I45" s="16"/>
      <c r="J45" s="5" t="s">
        <v>3</v>
      </c>
      <c r="K45" s="7">
        <f t="shared" si="46"/>
        <v>0</v>
      </c>
      <c r="L45" s="8">
        <f t="shared" si="42"/>
        <v>0</v>
      </c>
      <c r="M45" s="9">
        <f t="shared" si="42"/>
        <v>0</v>
      </c>
      <c r="N45" s="3">
        <v>0</v>
      </c>
      <c r="O45" s="3">
        <v>0</v>
      </c>
      <c r="P45" s="3">
        <v>0</v>
      </c>
      <c r="Q45" s="32">
        <f t="shared" si="47"/>
        <v>0</v>
      </c>
      <c r="R45" s="16"/>
      <c r="S45" s="5" t="s">
        <v>3</v>
      </c>
      <c r="T45" s="7">
        <f t="shared" si="48"/>
        <v>0</v>
      </c>
      <c r="U45" s="8">
        <f t="shared" si="48"/>
        <v>0</v>
      </c>
      <c r="V45" s="9">
        <f t="shared" si="48"/>
        <v>0</v>
      </c>
      <c r="W45" s="3">
        <v>0</v>
      </c>
      <c r="X45" s="3">
        <v>0</v>
      </c>
      <c r="Y45" s="3">
        <v>0</v>
      </c>
      <c r="Z45" s="29">
        <f t="shared" si="43"/>
        <v>0</v>
      </c>
      <c r="AA45" s="16"/>
      <c r="AB45" s="5" t="s">
        <v>3</v>
      </c>
      <c r="AC45" s="7">
        <f t="shared" si="49"/>
        <v>0</v>
      </c>
      <c r="AD45" s="8">
        <f t="shared" si="49"/>
        <v>0</v>
      </c>
      <c r="AE45" s="9">
        <f t="shared" si="49"/>
        <v>0</v>
      </c>
      <c r="AF45" s="3">
        <v>0</v>
      </c>
      <c r="AG45" s="3">
        <v>0</v>
      </c>
      <c r="AH45" s="3">
        <v>0</v>
      </c>
      <c r="AI45" s="36">
        <f t="shared" si="50"/>
        <v>0</v>
      </c>
      <c r="AJ45" s="16"/>
      <c r="AK45" s="5" t="s">
        <v>3</v>
      </c>
      <c r="AL45" s="7">
        <f t="shared" si="51"/>
        <v>0</v>
      </c>
      <c r="AM45" s="8">
        <f t="shared" si="51"/>
        <v>0</v>
      </c>
      <c r="AN45" s="9">
        <f t="shared" si="51"/>
        <v>0</v>
      </c>
      <c r="AO45" s="3"/>
      <c r="AP45" s="3"/>
      <c r="AQ45" s="3"/>
      <c r="AR45" s="32">
        <f t="shared" si="52"/>
        <v>0</v>
      </c>
      <c r="AS45" s="16"/>
    </row>
    <row r="46" spans="1:45" x14ac:dyDescent="0.25">
      <c r="A46" s="5" t="s">
        <v>4</v>
      </c>
      <c r="B46" s="7">
        <f t="shared" si="44"/>
        <v>0</v>
      </c>
      <c r="C46" s="8">
        <f t="shared" si="40"/>
        <v>0</v>
      </c>
      <c r="D46" s="9">
        <f t="shared" si="41"/>
        <v>0</v>
      </c>
      <c r="E46" s="3">
        <v>0</v>
      </c>
      <c r="F46" s="3">
        <v>0</v>
      </c>
      <c r="G46" s="3">
        <v>0</v>
      </c>
      <c r="H46" s="29">
        <f t="shared" si="45"/>
        <v>0</v>
      </c>
      <c r="I46" s="16"/>
      <c r="J46" s="5" t="s">
        <v>4</v>
      </c>
      <c r="K46" s="7">
        <f t="shared" si="46"/>
        <v>0</v>
      </c>
      <c r="L46" s="8">
        <f t="shared" si="42"/>
        <v>0</v>
      </c>
      <c r="M46" s="9">
        <f t="shared" si="42"/>
        <v>0</v>
      </c>
      <c r="N46" s="3">
        <v>0</v>
      </c>
      <c r="O46" s="3">
        <v>0</v>
      </c>
      <c r="P46" s="3">
        <v>0</v>
      </c>
      <c r="Q46" s="32">
        <f t="shared" si="47"/>
        <v>0</v>
      </c>
      <c r="R46" s="16"/>
      <c r="S46" s="5" t="s">
        <v>4</v>
      </c>
      <c r="T46" s="7">
        <f t="shared" si="48"/>
        <v>0</v>
      </c>
      <c r="U46" s="8">
        <f t="shared" si="48"/>
        <v>0</v>
      </c>
      <c r="V46" s="9">
        <f t="shared" si="48"/>
        <v>0</v>
      </c>
      <c r="W46" s="3">
        <v>0</v>
      </c>
      <c r="X46" s="3">
        <v>0</v>
      </c>
      <c r="Y46" s="3">
        <v>0</v>
      </c>
      <c r="Z46" s="29">
        <f t="shared" si="43"/>
        <v>0</v>
      </c>
      <c r="AA46" s="16"/>
      <c r="AB46" s="5" t="s">
        <v>4</v>
      </c>
      <c r="AC46" s="7">
        <f t="shared" si="49"/>
        <v>0</v>
      </c>
      <c r="AD46" s="8">
        <f t="shared" si="49"/>
        <v>0</v>
      </c>
      <c r="AE46" s="9">
        <f t="shared" si="49"/>
        <v>0</v>
      </c>
      <c r="AF46" s="3">
        <v>0</v>
      </c>
      <c r="AG46" s="3">
        <v>0</v>
      </c>
      <c r="AH46" s="3">
        <v>0</v>
      </c>
      <c r="AI46" s="36">
        <f t="shared" si="50"/>
        <v>0</v>
      </c>
      <c r="AJ46" s="16"/>
      <c r="AK46" s="5" t="s">
        <v>4</v>
      </c>
      <c r="AL46" s="7">
        <f t="shared" si="51"/>
        <v>0</v>
      </c>
      <c r="AM46" s="8">
        <f t="shared" si="51"/>
        <v>0</v>
      </c>
      <c r="AN46" s="9">
        <f t="shared" si="51"/>
        <v>0</v>
      </c>
      <c r="AO46" s="3"/>
      <c r="AP46" s="3"/>
      <c r="AQ46" s="3"/>
      <c r="AR46" s="32">
        <f t="shared" si="52"/>
        <v>0</v>
      </c>
      <c r="AS46" s="16"/>
    </row>
    <row r="47" spans="1:45" x14ac:dyDescent="0.25">
      <c r="A47" s="5" t="s">
        <v>5</v>
      </c>
      <c r="B47" s="7">
        <f t="shared" si="44"/>
        <v>0</v>
      </c>
      <c r="C47" s="8">
        <f t="shared" si="40"/>
        <v>0</v>
      </c>
      <c r="D47" s="9">
        <f t="shared" si="41"/>
        <v>0</v>
      </c>
      <c r="E47" s="3">
        <v>0</v>
      </c>
      <c r="F47" s="3">
        <v>0</v>
      </c>
      <c r="G47" s="3">
        <v>0</v>
      </c>
      <c r="H47" s="29">
        <f t="shared" si="45"/>
        <v>0</v>
      </c>
      <c r="I47" s="16"/>
      <c r="J47" s="5" t="s">
        <v>5</v>
      </c>
      <c r="K47" s="7">
        <f t="shared" si="46"/>
        <v>98.77433751743375</v>
      </c>
      <c r="L47" s="8">
        <f t="shared" si="42"/>
        <v>0</v>
      </c>
      <c r="M47" s="9">
        <f t="shared" si="42"/>
        <v>46.453277545327751</v>
      </c>
      <c r="N47" s="3">
        <v>5.6345885634588561E-2</v>
      </c>
      <c r="O47" s="3">
        <v>0</v>
      </c>
      <c r="P47" s="3">
        <v>2.6499302649930265E-2</v>
      </c>
      <c r="Q47" s="32">
        <f t="shared" si="47"/>
        <v>8.2703653224807244E-2</v>
      </c>
      <c r="R47" s="16"/>
      <c r="S47" s="5" t="s">
        <v>5</v>
      </c>
      <c r="T47" s="7">
        <f t="shared" si="48"/>
        <v>0</v>
      </c>
      <c r="U47" s="8">
        <f t="shared" si="48"/>
        <v>0</v>
      </c>
      <c r="V47" s="9">
        <f t="shared" si="48"/>
        <v>0</v>
      </c>
      <c r="W47" s="3">
        <v>0</v>
      </c>
      <c r="X47" s="3">
        <v>0</v>
      </c>
      <c r="Y47" s="3">
        <v>0</v>
      </c>
      <c r="Z47" s="29">
        <f t="shared" si="43"/>
        <v>0</v>
      </c>
      <c r="AA47" s="16"/>
      <c r="AB47" s="5" t="s">
        <v>5</v>
      </c>
      <c r="AC47" s="7">
        <f t="shared" si="49"/>
        <v>91.714198047419799</v>
      </c>
      <c r="AD47" s="8">
        <f t="shared" si="49"/>
        <v>0</v>
      </c>
      <c r="AE47" s="9">
        <f t="shared" si="49"/>
        <v>43.132914923291494</v>
      </c>
      <c r="AF47" s="3">
        <v>5.6345885634588561E-2</v>
      </c>
      <c r="AG47" s="3">
        <v>0</v>
      </c>
      <c r="AH47" s="3">
        <v>2.6499302649930265E-2</v>
      </c>
      <c r="AI47" s="36">
        <f t="shared" si="50"/>
        <v>7.679220556418638E-2</v>
      </c>
      <c r="AJ47" s="16"/>
      <c r="AK47" s="5" t="s">
        <v>5</v>
      </c>
      <c r="AL47" s="7">
        <f t="shared" si="51"/>
        <v>0</v>
      </c>
      <c r="AM47" s="8">
        <f t="shared" si="51"/>
        <v>0</v>
      </c>
      <c r="AN47" s="9">
        <f t="shared" si="51"/>
        <v>0</v>
      </c>
      <c r="AO47" s="3"/>
      <c r="AP47" s="3"/>
      <c r="AQ47" s="3"/>
      <c r="AR47" s="32">
        <f t="shared" si="52"/>
        <v>0</v>
      </c>
      <c r="AS47" s="16"/>
    </row>
    <row r="48" spans="1:45" x14ac:dyDescent="0.25">
      <c r="A48" s="5" t="s">
        <v>6</v>
      </c>
      <c r="B48" s="7">
        <f t="shared" si="44"/>
        <v>0</v>
      </c>
      <c r="C48" s="8">
        <f t="shared" si="40"/>
        <v>0</v>
      </c>
      <c r="D48" s="9">
        <f t="shared" si="41"/>
        <v>0</v>
      </c>
      <c r="E48" s="3">
        <v>0</v>
      </c>
      <c r="F48" s="3">
        <v>0</v>
      </c>
      <c r="G48" s="3">
        <v>0</v>
      </c>
      <c r="H48" s="29">
        <f t="shared" si="45"/>
        <v>0</v>
      </c>
      <c r="I48" s="16"/>
      <c r="J48" s="5" t="s">
        <v>6</v>
      </c>
      <c r="K48" s="7">
        <f t="shared" si="46"/>
        <v>0</v>
      </c>
      <c r="L48" s="8">
        <f t="shared" si="42"/>
        <v>0</v>
      </c>
      <c r="M48" s="9">
        <f t="shared" si="42"/>
        <v>0</v>
      </c>
      <c r="N48" s="3">
        <v>0</v>
      </c>
      <c r="O48" s="3">
        <v>0</v>
      </c>
      <c r="P48" s="3">
        <v>0</v>
      </c>
      <c r="Q48" s="32">
        <f t="shared" si="47"/>
        <v>0</v>
      </c>
      <c r="R48" s="16"/>
      <c r="S48" s="5" t="s">
        <v>6</v>
      </c>
      <c r="T48" s="7">
        <f t="shared" si="48"/>
        <v>0</v>
      </c>
      <c r="U48" s="8">
        <f t="shared" si="48"/>
        <v>0</v>
      </c>
      <c r="V48" s="9">
        <f t="shared" si="48"/>
        <v>0</v>
      </c>
      <c r="W48" s="3">
        <v>0</v>
      </c>
      <c r="X48" s="3">
        <v>0</v>
      </c>
      <c r="Y48" s="3">
        <v>0</v>
      </c>
      <c r="Z48" s="29">
        <f t="shared" si="43"/>
        <v>0</v>
      </c>
      <c r="AA48" s="16"/>
      <c r="AB48" s="5" t="s">
        <v>6</v>
      </c>
      <c r="AC48" s="7">
        <f t="shared" si="49"/>
        <v>0</v>
      </c>
      <c r="AD48" s="8">
        <f t="shared" si="49"/>
        <v>0</v>
      </c>
      <c r="AE48" s="9">
        <f t="shared" si="49"/>
        <v>0</v>
      </c>
      <c r="AF48" s="3">
        <v>0</v>
      </c>
      <c r="AG48" s="3">
        <v>0</v>
      </c>
      <c r="AH48" s="3">
        <v>0</v>
      </c>
      <c r="AI48" s="36">
        <f t="shared" si="50"/>
        <v>0</v>
      </c>
      <c r="AJ48" s="16"/>
      <c r="AK48" s="5" t="s">
        <v>6</v>
      </c>
      <c r="AL48" s="7">
        <f t="shared" si="51"/>
        <v>0</v>
      </c>
      <c r="AM48" s="8">
        <f t="shared" si="51"/>
        <v>0</v>
      </c>
      <c r="AN48" s="9">
        <f t="shared" si="51"/>
        <v>0</v>
      </c>
      <c r="AO48" s="3"/>
      <c r="AP48" s="3"/>
      <c r="AQ48" s="3"/>
      <c r="AR48" s="32">
        <f t="shared" si="52"/>
        <v>0</v>
      </c>
      <c r="AS48" s="16"/>
    </row>
    <row r="49" spans="1:45" x14ac:dyDescent="0.25">
      <c r="A49" s="5" t="s">
        <v>7</v>
      </c>
      <c r="B49" s="7">
        <f t="shared" si="44"/>
        <v>35.156881616939366</v>
      </c>
      <c r="C49" s="8">
        <f t="shared" si="40"/>
        <v>10.986525505293551</v>
      </c>
      <c r="D49" s="9">
        <f t="shared" si="41"/>
        <v>16.11357074109721</v>
      </c>
      <c r="E49" s="3">
        <v>4.6198267564966311E-2</v>
      </c>
      <c r="F49" s="3">
        <v>1.4436958614051972E-2</v>
      </c>
      <c r="G49" s="3">
        <v>2.1174205967276226E-2</v>
      </c>
      <c r="H49" s="29">
        <f t="shared" si="45"/>
        <v>3.7146168176211289E-2</v>
      </c>
      <c r="I49" s="16"/>
      <c r="J49" s="5" t="s">
        <v>7</v>
      </c>
      <c r="K49" s="7">
        <f t="shared" si="46"/>
        <v>51.832078103207806</v>
      </c>
      <c r="L49" s="8">
        <f t="shared" si="42"/>
        <v>11.735564853556484</v>
      </c>
      <c r="M49" s="9">
        <f t="shared" si="42"/>
        <v>4.8898186889818689</v>
      </c>
      <c r="N49" s="3">
        <v>2.9567642956764294E-2</v>
      </c>
      <c r="O49" s="3">
        <v>6.6945606694560665E-3</v>
      </c>
      <c r="P49" s="3">
        <v>2.7894002789400278E-3</v>
      </c>
      <c r="Q49" s="32">
        <f t="shared" si="47"/>
        <v>3.8984887041996666E-2</v>
      </c>
      <c r="R49" s="16"/>
      <c r="S49" s="5" t="s">
        <v>7</v>
      </c>
      <c r="T49" s="7">
        <f t="shared" si="48"/>
        <v>0</v>
      </c>
      <c r="U49" s="8">
        <f t="shared" si="48"/>
        <v>0.12844036697247707</v>
      </c>
      <c r="V49" s="9">
        <f t="shared" si="48"/>
        <v>0</v>
      </c>
      <c r="W49" s="3">
        <v>0</v>
      </c>
      <c r="X49" s="3">
        <v>1.834862385321101E-2</v>
      </c>
      <c r="Y49" s="3">
        <v>0</v>
      </c>
      <c r="Z49" s="29">
        <f t="shared" si="43"/>
        <v>7.3143716954713589E-5</v>
      </c>
      <c r="AA49" s="16"/>
      <c r="AB49" s="5" t="s">
        <v>7</v>
      </c>
      <c r="AC49" s="7">
        <f t="shared" si="49"/>
        <v>48.127252440725243</v>
      </c>
      <c r="AD49" s="8">
        <f t="shared" si="49"/>
        <v>10.896736401673639</v>
      </c>
      <c r="AE49" s="9">
        <f t="shared" si="49"/>
        <v>4.5403068340306838</v>
      </c>
      <c r="AF49" s="3">
        <v>2.9567642956764294E-2</v>
      </c>
      <c r="AG49" s="3">
        <v>6.6945606694560665E-3</v>
      </c>
      <c r="AH49" s="3">
        <v>2.7894002789400278E-3</v>
      </c>
      <c r="AI49" s="36">
        <f t="shared" si="50"/>
        <v>3.6198346057192236E-2</v>
      </c>
      <c r="AJ49" s="16"/>
      <c r="AK49" s="5" t="s">
        <v>7</v>
      </c>
      <c r="AL49" s="7">
        <f t="shared" si="51"/>
        <v>0</v>
      </c>
      <c r="AM49" s="8">
        <f t="shared" si="51"/>
        <v>0</v>
      </c>
      <c r="AN49" s="9">
        <f t="shared" si="51"/>
        <v>0</v>
      </c>
      <c r="AO49" s="3"/>
      <c r="AP49" s="3"/>
      <c r="AQ49" s="3"/>
      <c r="AR49" s="32">
        <f t="shared" si="52"/>
        <v>0</v>
      </c>
      <c r="AS49" s="16"/>
    </row>
    <row r="50" spans="1:45" x14ac:dyDescent="0.25">
      <c r="A50" s="5" t="s">
        <v>8</v>
      </c>
      <c r="B50" s="10">
        <f t="shared" si="44"/>
        <v>0</v>
      </c>
      <c r="C50" s="11">
        <f t="shared" si="40"/>
        <v>0</v>
      </c>
      <c r="D50" s="12">
        <f t="shared" si="41"/>
        <v>0</v>
      </c>
      <c r="E50" s="3">
        <v>0</v>
      </c>
      <c r="F50" s="3">
        <v>0</v>
      </c>
      <c r="G50" s="3">
        <v>0</v>
      </c>
      <c r="H50" s="29">
        <f t="shared" si="45"/>
        <v>0</v>
      </c>
      <c r="I50" s="16"/>
      <c r="J50" s="5" t="s">
        <v>8</v>
      </c>
      <c r="K50" s="10">
        <f t="shared" si="46"/>
        <v>0</v>
      </c>
      <c r="L50" s="11">
        <f t="shared" si="42"/>
        <v>0</v>
      </c>
      <c r="M50" s="12">
        <f t="shared" si="42"/>
        <v>0</v>
      </c>
      <c r="N50" s="3">
        <v>0</v>
      </c>
      <c r="O50" s="3">
        <v>0</v>
      </c>
      <c r="P50" s="3">
        <v>0</v>
      </c>
      <c r="Q50" s="32">
        <f t="shared" si="47"/>
        <v>0</v>
      </c>
      <c r="R50" s="16"/>
      <c r="S50" s="5" t="s">
        <v>8</v>
      </c>
      <c r="T50" s="10">
        <f t="shared" si="48"/>
        <v>0</v>
      </c>
      <c r="U50" s="11">
        <f t="shared" si="48"/>
        <v>0</v>
      </c>
      <c r="V50" s="12">
        <f t="shared" si="48"/>
        <v>0</v>
      </c>
      <c r="W50" s="3">
        <v>0</v>
      </c>
      <c r="X50" s="3">
        <v>0</v>
      </c>
      <c r="Y50" s="3">
        <v>0</v>
      </c>
      <c r="Z50" s="29">
        <f t="shared" si="43"/>
        <v>0</v>
      </c>
      <c r="AA50" s="16"/>
      <c r="AB50" s="5" t="s">
        <v>8</v>
      </c>
      <c r="AC50" s="10">
        <f t="shared" si="49"/>
        <v>0</v>
      </c>
      <c r="AD50" s="11">
        <f t="shared" si="49"/>
        <v>0</v>
      </c>
      <c r="AE50" s="12">
        <f t="shared" si="49"/>
        <v>0</v>
      </c>
      <c r="AF50" s="3">
        <v>0</v>
      </c>
      <c r="AG50" s="3">
        <v>0</v>
      </c>
      <c r="AH50" s="3">
        <v>0</v>
      </c>
      <c r="AI50" s="36">
        <f t="shared" si="50"/>
        <v>0</v>
      </c>
      <c r="AJ50" s="16"/>
      <c r="AK50" s="5" t="s">
        <v>8</v>
      </c>
      <c r="AL50" s="7">
        <f t="shared" si="51"/>
        <v>0</v>
      </c>
      <c r="AM50" s="11">
        <f t="shared" si="51"/>
        <v>0</v>
      </c>
      <c r="AN50" s="12">
        <f t="shared" si="51"/>
        <v>0</v>
      </c>
      <c r="AO50" s="3"/>
      <c r="AP50" s="3"/>
      <c r="AQ50" s="3"/>
      <c r="AR50" s="32">
        <f t="shared" si="52"/>
        <v>0</v>
      </c>
      <c r="AS50" s="16"/>
    </row>
    <row r="51" spans="1:45" x14ac:dyDescent="0.25">
      <c r="A51" s="5" t="s">
        <v>9</v>
      </c>
      <c r="B51" s="10">
        <f t="shared" si="44"/>
        <v>0</v>
      </c>
      <c r="C51" s="11">
        <f t="shared" si="40"/>
        <v>0</v>
      </c>
      <c r="D51" s="12">
        <f t="shared" si="41"/>
        <v>0</v>
      </c>
      <c r="E51" s="3">
        <v>0</v>
      </c>
      <c r="F51" s="3">
        <v>0</v>
      </c>
      <c r="G51" s="3">
        <v>0</v>
      </c>
      <c r="H51" s="29">
        <f t="shared" si="45"/>
        <v>0</v>
      </c>
      <c r="I51" s="16"/>
      <c r="J51" s="5" t="s">
        <v>9</v>
      </c>
      <c r="K51" s="10">
        <f t="shared" si="46"/>
        <v>0</v>
      </c>
      <c r="L51" s="11">
        <f t="shared" si="42"/>
        <v>0</v>
      </c>
      <c r="M51" s="12">
        <f t="shared" si="42"/>
        <v>0</v>
      </c>
      <c r="N51" s="3">
        <v>0</v>
      </c>
      <c r="O51" s="3">
        <v>0</v>
      </c>
      <c r="P51" s="3">
        <v>0</v>
      </c>
      <c r="Q51" s="32">
        <f t="shared" si="47"/>
        <v>0</v>
      </c>
      <c r="R51" s="16"/>
      <c r="S51" s="5" t="s">
        <v>9</v>
      </c>
      <c r="T51" s="10">
        <f t="shared" si="48"/>
        <v>0</v>
      </c>
      <c r="U51" s="11">
        <f t="shared" si="48"/>
        <v>0</v>
      </c>
      <c r="V51" s="12">
        <f t="shared" si="48"/>
        <v>0</v>
      </c>
      <c r="W51" s="3">
        <v>0</v>
      </c>
      <c r="X51" s="3">
        <v>0</v>
      </c>
      <c r="Y51" s="3">
        <v>0</v>
      </c>
      <c r="Z51" s="29">
        <f t="shared" si="43"/>
        <v>0</v>
      </c>
      <c r="AA51" s="16"/>
      <c r="AB51" s="5" t="s">
        <v>9</v>
      </c>
      <c r="AC51" s="10">
        <f t="shared" si="49"/>
        <v>0</v>
      </c>
      <c r="AD51" s="11">
        <f t="shared" si="49"/>
        <v>0</v>
      </c>
      <c r="AE51" s="12">
        <f t="shared" si="49"/>
        <v>0</v>
      </c>
      <c r="AF51" s="3">
        <v>0</v>
      </c>
      <c r="AG51" s="3">
        <v>0</v>
      </c>
      <c r="AH51" s="3">
        <v>0</v>
      </c>
      <c r="AI51" s="36">
        <f t="shared" si="50"/>
        <v>0</v>
      </c>
      <c r="AJ51" s="16"/>
      <c r="AK51" s="5" t="s">
        <v>9</v>
      </c>
      <c r="AL51" s="7">
        <f t="shared" si="51"/>
        <v>0</v>
      </c>
      <c r="AM51" s="11">
        <f t="shared" si="51"/>
        <v>0</v>
      </c>
      <c r="AN51" s="12">
        <f t="shared" si="51"/>
        <v>0</v>
      </c>
      <c r="AO51" s="3"/>
      <c r="AP51" s="3"/>
      <c r="AQ51" s="3"/>
      <c r="AR51" s="32">
        <f t="shared" si="52"/>
        <v>0</v>
      </c>
      <c r="AS51" s="16"/>
    </row>
    <row r="52" spans="1:45" ht="15.75" thickBot="1" x14ac:dyDescent="0.3">
      <c r="A52" s="6" t="s">
        <v>10</v>
      </c>
      <c r="B52" s="13">
        <f t="shared" si="44"/>
        <v>0</v>
      </c>
      <c r="C52" s="14">
        <f t="shared" si="40"/>
        <v>0</v>
      </c>
      <c r="D52" s="15">
        <f t="shared" si="41"/>
        <v>0</v>
      </c>
      <c r="E52" s="3">
        <v>0</v>
      </c>
      <c r="F52" s="3">
        <v>0</v>
      </c>
      <c r="G52" s="3">
        <v>0</v>
      </c>
      <c r="H52" s="29">
        <f t="shared" si="45"/>
        <v>0</v>
      </c>
      <c r="I52" s="16"/>
      <c r="J52" s="6" t="s">
        <v>10</v>
      </c>
      <c r="K52" s="13">
        <f t="shared" si="46"/>
        <v>0</v>
      </c>
      <c r="L52" s="14">
        <f t="shared" si="42"/>
        <v>0</v>
      </c>
      <c r="M52" s="15">
        <f t="shared" si="42"/>
        <v>0</v>
      </c>
      <c r="N52" s="3">
        <v>0</v>
      </c>
      <c r="O52" s="3">
        <v>0</v>
      </c>
      <c r="P52" s="3">
        <v>0</v>
      </c>
      <c r="Q52" s="32">
        <f t="shared" si="47"/>
        <v>0</v>
      </c>
      <c r="R52" s="16"/>
      <c r="S52" s="6" t="s">
        <v>10</v>
      </c>
      <c r="T52" s="13">
        <f t="shared" si="48"/>
        <v>0</v>
      </c>
      <c r="U52" s="14">
        <f t="shared" si="48"/>
        <v>0</v>
      </c>
      <c r="V52" s="15">
        <f t="shared" si="48"/>
        <v>0</v>
      </c>
      <c r="W52" s="3">
        <v>0</v>
      </c>
      <c r="X52" s="3">
        <v>0</v>
      </c>
      <c r="Y52" s="3">
        <v>0</v>
      </c>
      <c r="Z52" s="29">
        <f t="shared" si="43"/>
        <v>0</v>
      </c>
      <c r="AA52" s="16"/>
      <c r="AB52" s="6" t="s">
        <v>10</v>
      </c>
      <c r="AC52" s="13">
        <f t="shared" si="49"/>
        <v>0</v>
      </c>
      <c r="AD52" s="14">
        <f t="shared" si="49"/>
        <v>0</v>
      </c>
      <c r="AE52" s="15">
        <f t="shared" si="49"/>
        <v>0</v>
      </c>
      <c r="AF52" s="3">
        <v>0</v>
      </c>
      <c r="AG52" s="3">
        <v>0</v>
      </c>
      <c r="AH52" s="3">
        <v>0</v>
      </c>
      <c r="AI52" s="36">
        <f t="shared" si="50"/>
        <v>0</v>
      </c>
      <c r="AJ52" s="16"/>
      <c r="AK52" s="6" t="s">
        <v>10</v>
      </c>
      <c r="AL52" s="7">
        <f t="shared" si="51"/>
        <v>0</v>
      </c>
      <c r="AM52" s="14">
        <f t="shared" si="51"/>
        <v>0</v>
      </c>
      <c r="AN52" s="15">
        <f t="shared" si="51"/>
        <v>0</v>
      </c>
      <c r="AO52" s="3"/>
      <c r="AP52" s="3"/>
      <c r="AQ52" s="3"/>
      <c r="AR52" s="32">
        <f t="shared" si="52"/>
        <v>0</v>
      </c>
      <c r="AS52" s="16"/>
    </row>
    <row r="56" spans="1:45" x14ac:dyDescent="0.25">
      <c r="G56" s="17"/>
    </row>
    <row r="57" spans="1:45" x14ac:dyDescent="0.25">
      <c r="G57" s="17"/>
    </row>
    <row r="58" spans="1:45" x14ac:dyDescent="0.25">
      <c r="G58" s="17"/>
    </row>
    <row r="59" spans="1:45" x14ac:dyDescent="0.25">
      <c r="G59" s="17"/>
    </row>
    <row r="60" spans="1:45" x14ac:dyDescent="0.25">
      <c r="G60" s="17"/>
    </row>
    <row r="61" spans="1:45" x14ac:dyDescent="0.25">
      <c r="G61" s="17"/>
    </row>
    <row r="62" spans="1:45" x14ac:dyDescent="0.25">
      <c r="G62" s="17"/>
    </row>
  </sheetData>
  <mergeCells count="22">
    <mergeCell ref="AU2:AZ2"/>
    <mergeCell ref="B15:D15"/>
    <mergeCell ref="B28:D28"/>
    <mergeCell ref="B41:D41"/>
    <mergeCell ref="A1:G1"/>
    <mergeCell ref="J1:P1"/>
    <mergeCell ref="K28:P28"/>
    <mergeCell ref="B2:D2"/>
    <mergeCell ref="K2:P2"/>
    <mergeCell ref="K15:P15"/>
    <mergeCell ref="K41:P41"/>
    <mergeCell ref="T15:Y15"/>
    <mergeCell ref="T41:Y41"/>
    <mergeCell ref="S1:Y1"/>
    <mergeCell ref="T28:Y28"/>
    <mergeCell ref="T2:Y2"/>
    <mergeCell ref="AL28:AQ28"/>
    <mergeCell ref="AL41:AQ41"/>
    <mergeCell ref="AK1:AR1"/>
    <mergeCell ref="AC41:AE41"/>
    <mergeCell ref="AB1:AH1"/>
    <mergeCell ref="AL2:A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 Summary</vt:lpstr>
      <vt:lpstr>Projected Employee Costs</vt:lpstr>
      <vt:lpstr>Total Hours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</dc:creator>
  <cp:lastModifiedBy>RyanJ</cp:lastModifiedBy>
  <dcterms:created xsi:type="dcterms:W3CDTF">2017-06-08T22:43:29Z</dcterms:created>
  <dcterms:modified xsi:type="dcterms:W3CDTF">2017-06-14T22:31:47Z</dcterms:modified>
</cp:coreProperties>
</file>