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05" windowWidth="17955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Sheet1!$S$1:$W$37</definedName>
    <definedName name="_xlnm.Print_Titles" localSheetId="0">Sheet1!$A:$A</definedName>
  </definedNames>
  <calcPr calcId="145621"/>
</workbook>
</file>

<file path=xl/calcChain.xml><?xml version="1.0" encoding="utf-8"?>
<calcChain xmlns="http://schemas.openxmlformats.org/spreadsheetml/2006/main">
  <c r="V37" i="1" l="1"/>
  <c r="U13" i="1"/>
  <c r="V11" i="1"/>
  <c r="V10" i="1"/>
  <c r="V9" i="1"/>
  <c r="V8" i="1"/>
  <c r="V7" i="1"/>
  <c r="V6" i="1"/>
  <c r="V5" i="1"/>
  <c r="V4" i="1"/>
  <c r="V3" i="1"/>
  <c r="V13" i="1" l="1"/>
  <c r="V18" i="1" s="1"/>
  <c r="V40" i="1" s="1"/>
  <c r="V42" i="1" s="1"/>
  <c r="P7" i="1"/>
  <c r="P13" i="1"/>
  <c r="P18" i="1"/>
  <c r="P40" i="1"/>
  <c r="P37" i="1"/>
  <c r="P3" i="1"/>
  <c r="P4" i="1"/>
  <c r="P5" i="1"/>
  <c r="P6" i="1"/>
  <c r="P8" i="1"/>
  <c r="P9" i="1"/>
  <c r="P10" i="1"/>
  <c r="P11" i="1"/>
  <c r="P42" i="1"/>
  <c r="O13" i="1"/>
  <c r="K14" i="1"/>
  <c r="J13" i="1"/>
  <c r="B4" i="1"/>
  <c r="K37" i="1"/>
  <c r="K3" i="1"/>
  <c r="K4" i="1"/>
  <c r="K5" i="1"/>
  <c r="K6" i="1"/>
  <c r="K7" i="1"/>
  <c r="K8" i="1"/>
  <c r="K9" i="1"/>
  <c r="K10" i="1"/>
  <c r="K11" i="1"/>
  <c r="K13" i="1"/>
  <c r="K18" i="1"/>
  <c r="K40" i="1"/>
  <c r="K42" i="1"/>
  <c r="F14" i="1"/>
  <c r="B11" i="1"/>
  <c r="B10" i="1"/>
  <c r="B8" i="1"/>
  <c r="B7" i="1"/>
  <c r="B6" i="1"/>
  <c r="B5" i="1"/>
  <c r="B3" i="1"/>
  <c r="E13" i="1"/>
  <c r="F11" i="1"/>
  <c r="F37" i="1"/>
  <c r="F10" i="1"/>
  <c r="F9" i="1"/>
  <c r="F8" i="1"/>
  <c r="F7" i="1"/>
  <c r="F6" i="1"/>
  <c r="F5" i="1"/>
  <c r="F4" i="1"/>
  <c r="F3" i="1"/>
  <c r="F13" i="1"/>
  <c r="F18" i="1"/>
  <c r="F40" i="1"/>
  <c r="F42" i="1"/>
</calcChain>
</file>

<file path=xl/sharedStrings.xml><?xml version="1.0" encoding="utf-8"?>
<sst xmlns="http://schemas.openxmlformats.org/spreadsheetml/2006/main" count="48" uniqueCount="38">
  <si>
    <t>Ryan Jacoby</t>
  </si>
  <si>
    <t>Rate (include OH)</t>
  </si>
  <si>
    <t>Hours</t>
  </si>
  <si>
    <t>amount</t>
  </si>
  <si>
    <t>total personnel &amp; OH</t>
  </si>
  <si>
    <t>Other Direct costs</t>
  </si>
  <si>
    <t>total vendors under ABAG budget</t>
  </si>
  <si>
    <t>total ABAG</t>
  </si>
  <si>
    <t>Santa Clara</t>
  </si>
  <si>
    <t>Marin</t>
  </si>
  <si>
    <t>Napa</t>
  </si>
  <si>
    <t>San Mateo</t>
  </si>
  <si>
    <t>CCC</t>
  </si>
  <si>
    <t>Solano</t>
  </si>
  <si>
    <t>ICF</t>
  </si>
  <si>
    <t>BKI</t>
  </si>
  <si>
    <t>Jody London</t>
  </si>
  <si>
    <t>Blue Point Planning</t>
  </si>
  <si>
    <t>total consultant/member</t>
  </si>
  <si>
    <t>Ken Moy</t>
  </si>
  <si>
    <t>MF/Impl - offering loans to MF prop owners with $0 interest</t>
  </si>
  <si>
    <t>grand total</t>
  </si>
  <si>
    <t xml:space="preserve">invoice amount </t>
  </si>
  <si>
    <t>Cornelius De Snoo</t>
  </si>
  <si>
    <t>Courtney Ruby</t>
  </si>
  <si>
    <t>Cindy Chen</t>
  </si>
  <si>
    <t>Jerry Lahr</t>
  </si>
  <si>
    <t>Jenny Berg</t>
  </si>
  <si>
    <t>Lucy Ng</t>
  </si>
  <si>
    <t>CC San Francisco</t>
  </si>
  <si>
    <t>Edna Yeh</t>
  </si>
  <si>
    <t>Celia Imperial</t>
  </si>
  <si>
    <t>*</t>
  </si>
  <si>
    <t>Sonoma RCPA</t>
  </si>
  <si>
    <t>Sustainable Real Estate Solutions (SRS)</t>
  </si>
  <si>
    <t>StopWaste/Energy Council</t>
  </si>
  <si>
    <t>ClearResult</t>
  </si>
  <si>
    <t>Concord Servicing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</si>
</sst>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igi"/>
      <family val="5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2" fontId="0" fillId="0" borderId="0" xfId="0" applyNumberFormat="1"/>
    <xf numFmtId="43" fontId="0" fillId="0" borderId="0" xfId="1" applyFont="1"/>
    <xf numFmtId="43" fontId="0" fillId="0" borderId="0" xfId="0" applyNumberFormat="1"/>
    <xf numFmtId="2" fontId="0" fillId="0" borderId="1" xfId="0" applyNumberFormat="1" applyBorder="1"/>
    <xf numFmtId="43" fontId="1" fillId="0" borderId="0" xfId="1" applyFont="1"/>
    <xf numFmtId="43" fontId="0" fillId="0" borderId="0" xfId="1" applyFont="1" applyFill="1"/>
    <xf numFmtId="43" fontId="0" fillId="0" borderId="1" xfId="1" applyFont="1" applyBorder="1"/>
    <xf numFmtId="2" fontId="0" fillId="0" borderId="0" xfId="0" applyNumberFormat="1" applyFill="1"/>
    <xf numFmtId="4" fontId="0" fillId="0" borderId="0" xfId="0" applyNumberFormat="1" applyFill="1"/>
    <xf numFmtId="43" fontId="0" fillId="2" borderId="0" xfId="1" applyFont="1" applyFill="1"/>
    <xf numFmtId="43" fontId="0" fillId="0" borderId="0" xfId="1" applyFont="1" applyBorder="1"/>
    <xf numFmtId="4" fontId="0" fillId="3" borderId="0" xfId="0" applyNumberFormat="1" applyFill="1"/>
    <xf numFmtId="0" fontId="3" fillId="0" borderId="0" xfId="0" applyFont="1" applyAlignment="1">
      <alignment horizontal="left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2"/>
  <sheetViews>
    <sheetView tabSelected="1" workbookViewId="0">
      <pane xSplit="1" ySplit="2" topLeftCell="P3" activePane="bottomRight" state="frozen"/>
      <selection pane="topRight" activeCell="B1" sqref="B1"/>
      <selection pane="bottomLeft" activeCell="A3" sqref="A3"/>
      <selection pane="bottomRight" activeCell="W37" sqref="S1:W37"/>
    </sheetView>
  </sheetViews>
  <sheetFormatPr defaultRowHeight="15" x14ac:dyDescent="0.25"/>
  <cols>
    <col min="1" max="1" width="53.28515625" bestFit="1" customWidth="1"/>
    <col min="2" max="2" width="11.85546875" customWidth="1"/>
    <col min="6" max="6" width="13.140625" bestFit="1" customWidth="1"/>
    <col min="7" max="7" width="12.5703125" bestFit="1" customWidth="1"/>
    <col min="10" max="10" width="9.140625" bestFit="1" customWidth="1"/>
    <col min="11" max="11" width="11.42578125" bestFit="1" customWidth="1"/>
    <col min="16" max="16" width="11.42578125" bestFit="1" customWidth="1"/>
    <col min="22" max="22" width="11.5703125" bestFit="1" customWidth="1"/>
  </cols>
  <sheetData>
    <row r="1" spans="1:22" ht="15" customHeight="1" x14ac:dyDescent="0.3">
      <c r="C1" s="18">
        <v>42766</v>
      </c>
      <c r="D1" s="19"/>
      <c r="E1" s="19"/>
      <c r="F1" s="19"/>
      <c r="H1" s="18">
        <v>42794</v>
      </c>
      <c r="I1" s="19"/>
      <c r="J1" s="19"/>
      <c r="K1" s="19"/>
      <c r="M1" s="18">
        <v>42825</v>
      </c>
      <c r="N1" s="19"/>
      <c r="O1" s="19"/>
      <c r="P1" s="19"/>
      <c r="S1" s="18">
        <v>42855</v>
      </c>
      <c r="T1" s="19"/>
      <c r="U1" s="19"/>
      <c r="V1" s="19"/>
    </row>
    <row r="2" spans="1:22" ht="14.45" x14ac:dyDescent="0.3">
      <c r="D2" s="3" t="s">
        <v>1</v>
      </c>
      <c r="E2" s="3" t="s">
        <v>2</v>
      </c>
      <c r="F2" s="3" t="s">
        <v>3</v>
      </c>
      <c r="I2" s="3" t="s">
        <v>1</v>
      </c>
      <c r="J2" s="3" t="s">
        <v>2</v>
      </c>
      <c r="K2" s="3" t="s">
        <v>3</v>
      </c>
      <c r="N2" s="3" t="s">
        <v>1</v>
      </c>
      <c r="O2" s="3" t="s">
        <v>2</v>
      </c>
      <c r="P2" s="3" t="s">
        <v>3</v>
      </c>
      <c r="R2" s="20"/>
      <c r="T2" s="3" t="s">
        <v>1</v>
      </c>
      <c r="U2" s="3" t="s">
        <v>2</v>
      </c>
      <c r="V2" s="3" t="s">
        <v>3</v>
      </c>
    </row>
    <row r="3" spans="1:22" ht="14.45" x14ac:dyDescent="0.3">
      <c r="A3" t="s">
        <v>26</v>
      </c>
      <c r="B3" s="14">
        <f>136.53*1.4615</f>
        <v>199.53859500000002</v>
      </c>
      <c r="C3" s="13">
        <v>199.54</v>
      </c>
      <c r="D3" s="5"/>
      <c r="E3" s="12">
        <v>81</v>
      </c>
      <c r="F3" s="6">
        <f>ROUND(C3*E3,2)</f>
        <v>16162.74</v>
      </c>
      <c r="H3" s="13">
        <v>199.54</v>
      </c>
      <c r="I3" s="5"/>
      <c r="J3" s="12">
        <v>64</v>
      </c>
      <c r="K3" s="6">
        <f>ROUND(H3*J3,2)</f>
        <v>12770.56</v>
      </c>
      <c r="M3" s="13">
        <v>199.54</v>
      </c>
      <c r="N3" s="5"/>
      <c r="O3" s="12">
        <v>82</v>
      </c>
      <c r="P3" s="6">
        <f>ROUND(M3*O3,2)</f>
        <v>16362.28</v>
      </c>
      <c r="R3" s="5"/>
      <c r="S3" s="13">
        <v>199.54</v>
      </c>
      <c r="T3" s="5"/>
      <c r="U3" s="12">
        <v>76</v>
      </c>
      <c r="V3" s="6">
        <f>ROUND(S3*U3,2)</f>
        <v>15165.04</v>
      </c>
    </row>
    <row r="4" spans="1:22" ht="14.45" x14ac:dyDescent="0.3">
      <c r="A4" t="s">
        <v>27</v>
      </c>
      <c r="B4" s="14">
        <f>105.81*1.4615</f>
        <v>154.64131499999999</v>
      </c>
      <c r="C4" s="13">
        <v>143.41999999999999</v>
      </c>
      <c r="D4" s="5"/>
      <c r="E4" s="12">
        <v>141</v>
      </c>
      <c r="F4" s="6">
        <f>ROUND(C4*E4,2)</f>
        <v>20222.22</v>
      </c>
      <c r="H4" s="13">
        <v>154.63999999999999</v>
      </c>
      <c r="I4" s="5" t="s">
        <v>32</v>
      </c>
      <c r="J4" s="12">
        <v>126</v>
      </c>
      <c r="K4" s="6">
        <f>ROUND(H4*J4,2)</f>
        <v>19484.64</v>
      </c>
      <c r="M4" s="13">
        <v>154.63999999999999</v>
      </c>
      <c r="N4" s="5"/>
      <c r="O4" s="12">
        <v>128.5</v>
      </c>
      <c r="P4" s="6">
        <f>ROUND(M4*O4,2)</f>
        <v>19871.240000000002</v>
      </c>
      <c r="R4" s="5"/>
      <c r="S4" s="13">
        <v>154.63999999999999</v>
      </c>
      <c r="T4" s="5"/>
      <c r="U4" s="12">
        <v>126.5</v>
      </c>
      <c r="V4" s="6">
        <f>ROUND(S4*U4,2)</f>
        <v>19561.96</v>
      </c>
    </row>
    <row r="5" spans="1:22" ht="14.45" x14ac:dyDescent="0.3">
      <c r="A5" t="s">
        <v>28</v>
      </c>
      <c r="B5" s="14">
        <f>90.17*1.4615</f>
        <v>131.783455</v>
      </c>
      <c r="C5" s="13">
        <v>131.78</v>
      </c>
      <c r="D5" s="5"/>
      <c r="E5" s="12">
        <v>5</v>
      </c>
      <c r="F5" s="6">
        <f t="shared" ref="F5" si="0">ROUND(C5*E5,2)</f>
        <v>658.9</v>
      </c>
      <c r="H5" s="13">
        <v>131.78</v>
      </c>
      <c r="I5" s="5"/>
      <c r="J5" s="12">
        <v>4</v>
      </c>
      <c r="K5" s="6">
        <f t="shared" ref="K5" si="1">ROUND(H5*J5,2)</f>
        <v>527.12</v>
      </c>
      <c r="M5" s="13">
        <v>131.78</v>
      </c>
      <c r="N5" s="5"/>
      <c r="O5" s="12">
        <v>9.5</v>
      </c>
      <c r="P5" s="6">
        <f t="shared" ref="P5" si="2">ROUND(M5*O5,2)</f>
        <v>1251.9100000000001</v>
      </c>
      <c r="R5" s="5"/>
      <c r="S5" s="13">
        <v>131.78</v>
      </c>
      <c r="T5" s="5"/>
      <c r="U5" s="12">
        <v>3</v>
      </c>
      <c r="V5" s="6">
        <f t="shared" ref="V5" si="3">ROUND(S5*U5,2)</f>
        <v>395.34</v>
      </c>
    </row>
    <row r="6" spans="1:22" ht="14.45" x14ac:dyDescent="0.3">
      <c r="A6" t="s">
        <v>31</v>
      </c>
      <c r="B6" s="14">
        <f>64.03*1.4615</f>
        <v>93.579845000000006</v>
      </c>
      <c r="C6" s="13">
        <v>93.58</v>
      </c>
      <c r="D6" s="5"/>
      <c r="E6" s="12">
        <v>2</v>
      </c>
      <c r="F6" s="6">
        <f>ROUND(C6*E6,2)</f>
        <v>187.16</v>
      </c>
      <c r="H6" s="13">
        <v>93.58</v>
      </c>
      <c r="I6" s="5"/>
      <c r="J6" s="12">
        <v>2</v>
      </c>
      <c r="K6" s="6">
        <f>ROUND(H6*J6,2)</f>
        <v>187.16</v>
      </c>
      <c r="M6" s="13">
        <v>93.58</v>
      </c>
      <c r="N6" s="5"/>
      <c r="O6" s="12">
        <v>2</v>
      </c>
      <c r="P6" s="6">
        <f>ROUND(M6*O6,2)</f>
        <v>187.16</v>
      </c>
      <c r="R6" s="5"/>
      <c r="S6" s="13">
        <v>93.58</v>
      </c>
      <c r="T6" s="5"/>
      <c r="U6" s="12">
        <v>2</v>
      </c>
      <c r="V6" s="6">
        <f>ROUND(S6*U6,2)</f>
        <v>187.16</v>
      </c>
    </row>
    <row r="7" spans="1:22" ht="14.45" x14ac:dyDescent="0.3">
      <c r="A7" t="s">
        <v>0</v>
      </c>
      <c r="B7" s="14">
        <f>58.99*1.4615</f>
        <v>86.213885000000005</v>
      </c>
      <c r="C7" s="13">
        <v>86.21</v>
      </c>
      <c r="D7" s="5"/>
      <c r="E7" s="12">
        <v>54.5</v>
      </c>
      <c r="F7" s="6">
        <f t="shared" ref="F7:F8" si="4">ROUND(C7*E7,2)</f>
        <v>4698.45</v>
      </c>
      <c r="H7" s="13">
        <v>86.21</v>
      </c>
      <c r="I7" s="5"/>
      <c r="J7" s="12">
        <v>46.5</v>
      </c>
      <c r="K7" s="6">
        <f t="shared" ref="K7:K11" si="5">ROUND(H7*J7,2)</f>
        <v>4008.77</v>
      </c>
      <c r="M7" s="16">
        <v>89.31</v>
      </c>
      <c r="N7" s="5" t="s">
        <v>32</v>
      </c>
      <c r="O7" s="12">
        <v>62</v>
      </c>
      <c r="P7" s="6">
        <f t="shared" ref="P7:P11" si="6">ROUND(M7*O7,2)</f>
        <v>5537.22</v>
      </c>
      <c r="R7" s="5"/>
      <c r="S7" s="13">
        <v>89.31</v>
      </c>
      <c r="T7" s="5"/>
      <c r="U7" s="12">
        <v>46.5</v>
      </c>
      <c r="V7" s="6">
        <f t="shared" ref="V7:V11" si="7">ROUND(S7*U7,2)</f>
        <v>4152.92</v>
      </c>
    </row>
    <row r="8" spans="1:22" ht="14.45" x14ac:dyDescent="0.3">
      <c r="A8" t="s">
        <v>19</v>
      </c>
      <c r="B8" s="14">
        <f>180.62*1.4615</f>
        <v>263.97613000000001</v>
      </c>
      <c r="C8" s="13">
        <v>263.98</v>
      </c>
      <c r="D8" s="5"/>
      <c r="E8" s="12">
        <v>3.5</v>
      </c>
      <c r="F8" s="6">
        <f t="shared" si="4"/>
        <v>923.93</v>
      </c>
      <c r="H8" s="13">
        <v>263.98</v>
      </c>
      <c r="I8" s="5"/>
      <c r="J8" s="12">
        <v>0</v>
      </c>
      <c r="K8" s="6">
        <f t="shared" si="5"/>
        <v>0</v>
      </c>
      <c r="M8" s="13">
        <v>263.98</v>
      </c>
      <c r="N8" s="5"/>
      <c r="O8" s="12">
        <v>0</v>
      </c>
      <c r="P8" s="6">
        <f t="shared" si="6"/>
        <v>0</v>
      </c>
      <c r="R8" s="5"/>
      <c r="S8" s="13">
        <v>263.98</v>
      </c>
      <c r="T8" s="5"/>
      <c r="U8" s="12">
        <v>2</v>
      </c>
      <c r="V8" s="6">
        <f t="shared" si="7"/>
        <v>527.96</v>
      </c>
    </row>
    <row r="9" spans="1:22" ht="14.45" x14ac:dyDescent="0.3">
      <c r="A9" t="s">
        <v>24</v>
      </c>
      <c r="B9" s="14"/>
      <c r="C9" s="13"/>
      <c r="D9" s="5"/>
      <c r="E9" s="12"/>
      <c r="F9" s="6">
        <f t="shared" ref="F9:F11" si="8">ROUND(C9*E9,2)</f>
        <v>0</v>
      </c>
      <c r="H9" s="13"/>
      <c r="I9" s="5"/>
      <c r="J9" s="12"/>
      <c r="K9" s="6">
        <f t="shared" si="5"/>
        <v>0</v>
      </c>
      <c r="M9" s="13"/>
      <c r="N9" s="5"/>
      <c r="O9" s="12"/>
      <c r="P9" s="6">
        <f t="shared" si="6"/>
        <v>0</v>
      </c>
      <c r="R9" s="5"/>
      <c r="S9" s="13"/>
      <c r="T9" s="5"/>
      <c r="U9" s="12"/>
      <c r="V9" s="6">
        <f t="shared" si="7"/>
        <v>0</v>
      </c>
    </row>
    <row r="10" spans="1:22" ht="14.45" x14ac:dyDescent="0.3">
      <c r="A10" t="s">
        <v>25</v>
      </c>
      <c r="B10" s="14">
        <f>59.75*1.4615</f>
        <v>87.324624999999997</v>
      </c>
      <c r="C10" s="13">
        <v>87.32</v>
      </c>
      <c r="D10" s="5"/>
      <c r="E10" s="12">
        <v>12</v>
      </c>
      <c r="F10" s="6">
        <f t="shared" si="8"/>
        <v>1047.8399999999999</v>
      </c>
      <c r="H10" s="13">
        <v>87.32</v>
      </c>
      <c r="I10" s="5"/>
      <c r="J10" s="12">
        <v>12</v>
      </c>
      <c r="K10" s="6">
        <f t="shared" si="5"/>
        <v>1047.8399999999999</v>
      </c>
      <c r="M10" s="13">
        <v>87.32</v>
      </c>
      <c r="N10" s="5"/>
      <c r="O10" s="12">
        <v>12</v>
      </c>
      <c r="P10" s="6">
        <f t="shared" si="6"/>
        <v>1047.8399999999999</v>
      </c>
      <c r="R10" s="5"/>
      <c r="S10" s="13">
        <v>87.32</v>
      </c>
      <c r="T10" s="5"/>
      <c r="U10" s="12">
        <v>12</v>
      </c>
      <c r="V10" s="6">
        <f t="shared" si="7"/>
        <v>1047.8399999999999</v>
      </c>
    </row>
    <row r="11" spans="1:22" ht="14.45" x14ac:dyDescent="0.3">
      <c r="A11" t="s">
        <v>30</v>
      </c>
      <c r="B11" s="14">
        <f>81.94*1.4615</f>
        <v>119.75530999999999</v>
      </c>
      <c r="C11" s="13">
        <v>119.76</v>
      </c>
      <c r="D11" s="5"/>
      <c r="E11" s="12">
        <v>14.5</v>
      </c>
      <c r="F11" s="6">
        <f t="shared" si="8"/>
        <v>1736.52</v>
      </c>
      <c r="H11" s="13">
        <v>119.76</v>
      </c>
      <c r="I11" s="5"/>
      <c r="J11" s="12">
        <v>18</v>
      </c>
      <c r="K11" s="6">
        <f t="shared" si="5"/>
        <v>2155.6799999999998</v>
      </c>
      <c r="M11" s="13">
        <v>119.76</v>
      </c>
      <c r="N11" s="5"/>
      <c r="O11" s="12">
        <v>13.5</v>
      </c>
      <c r="P11" s="6">
        <f t="shared" si="6"/>
        <v>1616.76</v>
      </c>
      <c r="R11" s="5"/>
      <c r="S11" s="13">
        <v>119.76</v>
      </c>
      <c r="T11" s="5"/>
      <c r="U11" s="12">
        <v>2</v>
      </c>
      <c r="V11" s="6">
        <f t="shared" si="7"/>
        <v>239.52</v>
      </c>
    </row>
    <row r="12" spans="1:22" ht="14.45" x14ac:dyDescent="0.3">
      <c r="E12" s="8"/>
      <c r="F12" s="11"/>
      <c r="J12" s="8"/>
      <c r="K12" s="11"/>
      <c r="O12" s="8"/>
      <c r="P12" s="11"/>
      <c r="U12" s="8"/>
      <c r="V12" s="11"/>
    </row>
    <row r="13" spans="1:22" ht="14.45" x14ac:dyDescent="0.3">
      <c r="A13" t="s">
        <v>4</v>
      </c>
      <c r="E13" s="5">
        <f>SUM(E3:E11)</f>
        <v>313.5</v>
      </c>
      <c r="F13" s="6">
        <f>SUM(F3:F12)</f>
        <v>45637.759999999995</v>
      </c>
      <c r="J13" s="5">
        <f>SUM(J3:J11)</f>
        <v>272.5</v>
      </c>
      <c r="K13" s="6">
        <f>SUM(K3:K12)</f>
        <v>40181.769999999997</v>
      </c>
      <c r="O13" s="5">
        <f>SUM(O3:O11)</f>
        <v>309.5</v>
      </c>
      <c r="P13" s="6">
        <f>SUM(P3:P12)</f>
        <v>45874.410000000011</v>
      </c>
      <c r="U13" s="5">
        <f>SUM(U3:U11)</f>
        <v>270</v>
      </c>
      <c r="V13" s="6">
        <f>SUM(V3:V12)</f>
        <v>41277.739999999991</v>
      </c>
    </row>
    <row r="14" spans="1:22" ht="14.45" x14ac:dyDescent="0.3">
      <c r="A14" t="s">
        <v>5</v>
      </c>
      <c r="F14" s="10">
        <f>20.49+47.97+39.88+1143.9+96.11</f>
        <v>1348.35</v>
      </c>
      <c r="G14" s="7"/>
      <c r="J14" s="5"/>
      <c r="K14" s="10">
        <f>37.96+80.6</f>
        <v>118.56</v>
      </c>
      <c r="O14" s="5"/>
      <c r="P14" s="10">
        <v>2881.86</v>
      </c>
      <c r="U14" s="5"/>
      <c r="V14" s="10">
        <v>69.989999999999995</v>
      </c>
    </row>
    <row r="15" spans="1:22" ht="28.15" customHeight="1" x14ac:dyDescent="0.3">
      <c r="A15" s="1" t="s">
        <v>20</v>
      </c>
      <c r="B15" s="1"/>
      <c r="G15" s="7"/>
    </row>
    <row r="16" spans="1:22" ht="14.45" x14ac:dyDescent="0.3">
      <c r="A16" s="1"/>
      <c r="B16" s="1"/>
      <c r="G16" s="7"/>
    </row>
    <row r="17" spans="1:23" ht="14.45" x14ac:dyDescent="0.3">
      <c r="A17" t="s">
        <v>6</v>
      </c>
      <c r="F17" s="4"/>
      <c r="K17" s="4"/>
      <c r="P17" s="4"/>
      <c r="V17" s="4"/>
    </row>
    <row r="18" spans="1:23" ht="14.45" x14ac:dyDescent="0.3">
      <c r="A18" t="s">
        <v>7</v>
      </c>
      <c r="F18" s="7">
        <f>SUM(F13:F17)</f>
        <v>46986.109999999993</v>
      </c>
      <c r="K18" s="7">
        <f>SUM(K13:K17)</f>
        <v>40300.329999999994</v>
      </c>
      <c r="P18" s="7">
        <f>SUM(P13:P17)</f>
        <v>48756.270000000011</v>
      </c>
      <c r="V18" s="7">
        <f>SUM(V13:V17)</f>
        <v>41347.729999999989</v>
      </c>
    </row>
    <row r="20" spans="1:23" ht="15.75" x14ac:dyDescent="0.3">
      <c r="A20" t="s">
        <v>15</v>
      </c>
      <c r="F20" s="10"/>
      <c r="K20" s="10">
        <v>140343.9</v>
      </c>
      <c r="L20" s="17">
        <v>1</v>
      </c>
      <c r="P20" s="10">
        <v>83533.86</v>
      </c>
      <c r="Q20" s="17">
        <v>1</v>
      </c>
      <c r="V20" s="10">
        <v>62610.080000000002</v>
      </c>
      <c r="W20" s="17">
        <v>1</v>
      </c>
    </row>
    <row r="21" spans="1:23" ht="15.75" x14ac:dyDescent="0.3">
      <c r="A21" t="s">
        <v>17</v>
      </c>
      <c r="F21" s="6">
        <v>8493.4</v>
      </c>
      <c r="K21" s="6">
        <v>2537.5</v>
      </c>
      <c r="L21" s="17">
        <v>2</v>
      </c>
      <c r="P21" s="6">
        <v>3412.5</v>
      </c>
      <c r="Q21" s="17">
        <v>2</v>
      </c>
      <c r="V21" s="6">
        <v>3375.2</v>
      </c>
      <c r="W21" s="17">
        <v>2</v>
      </c>
    </row>
    <row r="22" spans="1:23" ht="15.75" x14ac:dyDescent="0.3">
      <c r="A22" t="s">
        <v>29</v>
      </c>
      <c r="F22" s="6"/>
      <c r="K22" s="6">
        <v>81725.08</v>
      </c>
      <c r="L22" s="17">
        <v>3</v>
      </c>
      <c r="P22" s="6">
        <v>46937.91</v>
      </c>
      <c r="Q22" s="17">
        <v>3</v>
      </c>
      <c r="V22" s="6">
        <v>36592.699999999997</v>
      </c>
      <c r="W22" s="17">
        <v>3</v>
      </c>
    </row>
    <row r="23" spans="1:23" ht="15.75" x14ac:dyDescent="0.3">
      <c r="A23" t="s">
        <v>12</v>
      </c>
      <c r="F23" s="6"/>
      <c r="K23" s="6"/>
      <c r="L23" s="17"/>
      <c r="P23" s="6"/>
      <c r="Q23" s="17"/>
      <c r="V23" s="6">
        <v>23492.78</v>
      </c>
      <c r="W23" s="17">
        <v>4</v>
      </c>
    </row>
    <row r="24" spans="1:23" ht="15.75" x14ac:dyDescent="0.3">
      <c r="A24" t="s">
        <v>36</v>
      </c>
      <c r="F24" s="6">
        <v>82609.25</v>
      </c>
      <c r="K24" s="6">
        <v>105239.42</v>
      </c>
      <c r="L24" s="17">
        <v>4</v>
      </c>
      <c r="P24" s="6">
        <v>96244.64</v>
      </c>
      <c r="Q24" s="17">
        <v>4</v>
      </c>
      <c r="V24" s="6">
        <v>77204.47</v>
      </c>
      <c r="W24" s="17">
        <v>5</v>
      </c>
    </row>
    <row r="25" spans="1:23" ht="15.75" x14ac:dyDescent="0.3">
      <c r="A25" t="s">
        <v>37</v>
      </c>
      <c r="F25" s="15">
        <v>513.79999999999995</v>
      </c>
      <c r="K25" s="15">
        <v>513.70000000000005</v>
      </c>
      <c r="L25" s="17">
        <v>5</v>
      </c>
      <c r="P25" s="15">
        <v>1038.8</v>
      </c>
      <c r="Q25" s="17">
        <v>5</v>
      </c>
      <c r="V25" s="15">
        <v>513.79999999999995</v>
      </c>
      <c r="W25" s="17">
        <v>6</v>
      </c>
    </row>
    <row r="26" spans="1:23" ht="15.75" x14ac:dyDescent="0.3">
      <c r="A26" t="s">
        <v>23</v>
      </c>
      <c r="F26" s="6">
        <v>4560</v>
      </c>
      <c r="K26" s="6">
        <v>600</v>
      </c>
      <c r="L26" s="17">
        <v>6</v>
      </c>
      <c r="P26" s="6">
        <v>560</v>
      </c>
      <c r="Q26" s="17">
        <v>6</v>
      </c>
      <c r="V26" s="6">
        <v>520</v>
      </c>
      <c r="W26" s="17">
        <v>7</v>
      </c>
    </row>
    <row r="27" spans="1:23" ht="15.75" x14ac:dyDescent="0.3">
      <c r="A27" t="s">
        <v>14</v>
      </c>
      <c r="F27" s="10">
        <v>8296.58</v>
      </c>
      <c r="K27" s="10">
        <v>3323.37</v>
      </c>
      <c r="L27" s="17">
        <v>7</v>
      </c>
      <c r="P27" s="10">
        <v>729.35</v>
      </c>
      <c r="Q27" s="17">
        <v>7</v>
      </c>
      <c r="V27" s="10"/>
      <c r="W27" s="17"/>
    </row>
    <row r="28" spans="1:23" ht="15.75" x14ac:dyDescent="0.3">
      <c r="A28" t="s">
        <v>16</v>
      </c>
      <c r="F28" s="6"/>
      <c r="K28" s="6"/>
      <c r="L28" s="17"/>
      <c r="P28" s="6"/>
      <c r="Q28" s="17"/>
      <c r="V28" s="6"/>
      <c r="W28" s="17"/>
    </row>
    <row r="29" spans="1:23" ht="15.75" x14ac:dyDescent="0.3">
      <c r="A29" t="s">
        <v>9</v>
      </c>
      <c r="F29" s="6"/>
      <c r="K29" s="6"/>
      <c r="L29" s="17"/>
      <c r="P29" s="6"/>
      <c r="Q29" s="17"/>
      <c r="V29" s="6">
        <v>28397.18</v>
      </c>
      <c r="W29" s="17">
        <v>8</v>
      </c>
    </row>
    <row r="30" spans="1:23" ht="15.75" x14ac:dyDescent="0.3">
      <c r="A30" t="s">
        <v>10</v>
      </c>
      <c r="F30" s="6"/>
      <c r="K30" s="6"/>
      <c r="L30" s="17"/>
      <c r="P30" s="6"/>
      <c r="Q30" s="17"/>
      <c r="V30" s="6"/>
      <c r="W30" s="17"/>
    </row>
    <row r="31" spans="1:23" ht="15.75" x14ac:dyDescent="0.3">
      <c r="A31" t="s">
        <v>11</v>
      </c>
      <c r="F31" s="6">
        <v>8022.97</v>
      </c>
      <c r="K31" s="10">
        <v>6656.23</v>
      </c>
      <c r="L31" s="17">
        <v>8</v>
      </c>
      <c r="P31" s="10">
        <v>7468.46</v>
      </c>
      <c r="Q31" s="17">
        <v>8</v>
      </c>
      <c r="V31" s="10">
        <v>5244</v>
      </c>
      <c r="W31" s="17">
        <v>9</v>
      </c>
    </row>
    <row r="32" spans="1:23" ht="15.75" x14ac:dyDescent="0.3">
      <c r="A32" t="s">
        <v>8</v>
      </c>
      <c r="F32" s="6"/>
      <c r="K32" s="6"/>
      <c r="L32" s="17"/>
      <c r="P32" s="6">
        <v>29883.21</v>
      </c>
      <c r="Q32" s="17">
        <v>9</v>
      </c>
      <c r="V32" s="6">
        <v>16364.21</v>
      </c>
      <c r="W32" s="17">
        <v>10</v>
      </c>
    </row>
    <row r="33" spans="1:23" ht="15.75" x14ac:dyDescent="0.3">
      <c r="A33" t="s">
        <v>13</v>
      </c>
      <c r="F33" s="10">
        <v>4208.25</v>
      </c>
      <c r="K33" s="10"/>
      <c r="L33" s="17"/>
      <c r="P33" s="10"/>
      <c r="Q33" s="17"/>
      <c r="V33" s="10"/>
      <c r="W33" s="17"/>
    </row>
    <row r="34" spans="1:23" ht="15.75" x14ac:dyDescent="0.3">
      <c r="A34" t="s">
        <v>33</v>
      </c>
      <c r="F34" s="6"/>
      <c r="K34" s="6">
        <v>13650.91</v>
      </c>
      <c r="L34" s="17">
        <v>9</v>
      </c>
      <c r="P34" s="6">
        <v>86688.25</v>
      </c>
      <c r="Q34" s="17">
        <v>10</v>
      </c>
      <c r="V34" s="6">
        <v>37090.269999999997</v>
      </c>
      <c r="W34" s="17">
        <v>11</v>
      </c>
    </row>
    <row r="35" spans="1:23" ht="15.75" x14ac:dyDescent="0.3">
      <c r="A35" t="s">
        <v>35</v>
      </c>
      <c r="F35" s="10">
        <v>93994.47</v>
      </c>
      <c r="K35" s="10">
        <v>140679.56</v>
      </c>
      <c r="L35" s="17">
        <v>10</v>
      </c>
      <c r="P35" s="10">
        <v>145768.98000000001</v>
      </c>
      <c r="Q35" s="17">
        <v>11</v>
      </c>
      <c r="V35" s="10">
        <v>166863.24</v>
      </c>
      <c r="W35" s="17">
        <v>12</v>
      </c>
    </row>
    <row r="36" spans="1:23" ht="15.75" x14ac:dyDescent="0.3">
      <c r="A36" t="s">
        <v>34</v>
      </c>
      <c r="F36" s="11"/>
      <c r="K36" s="11">
        <v>10420</v>
      </c>
      <c r="L36" s="17">
        <v>11</v>
      </c>
      <c r="P36" s="11">
        <v>5210</v>
      </c>
      <c r="Q36" s="17">
        <v>12</v>
      </c>
      <c r="V36" s="11">
        <v>5210</v>
      </c>
      <c r="W36" s="17">
        <v>13</v>
      </c>
    </row>
    <row r="37" spans="1:23" x14ac:dyDescent="0.25">
      <c r="A37" t="s">
        <v>18</v>
      </c>
      <c r="F37" s="9">
        <f>SUM(F20:F36)</f>
        <v>210698.72</v>
      </c>
      <c r="G37" s="7"/>
      <c r="K37" s="9">
        <f>SUM(K20:K36)</f>
        <v>505689.66999999993</v>
      </c>
      <c r="P37" s="9">
        <f>SUM(P20:P36)</f>
        <v>507475.96000000008</v>
      </c>
      <c r="V37" s="9">
        <f>SUM(V20:V36)</f>
        <v>463477.92999999993</v>
      </c>
    </row>
    <row r="39" spans="1:23" x14ac:dyDescent="0.25">
      <c r="G39" s="7"/>
    </row>
    <row r="40" spans="1:23" x14ac:dyDescent="0.25">
      <c r="A40" t="s">
        <v>21</v>
      </c>
      <c r="F40" s="7">
        <f>+F37+F18</f>
        <v>257684.83</v>
      </c>
      <c r="K40" s="7">
        <f>+K37+K18</f>
        <v>545989.99999999988</v>
      </c>
      <c r="P40" s="7">
        <f>+P37+P18</f>
        <v>556232.2300000001</v>
      </c>
      <c r="V40" s="7">
        <f>+V37+V18</f>
        <v>504825.65999999992</v>
      </c>
    </row>
    <row r="41" spans="1:23" x14ac:dyDescent="0.25">
      <c r="A41" s="2" t="s">
        <v>22</v>
      </c>
      <c r="B41" s="2"/>
      <c r="F41" s="6">
        <v>257684.83</v>
      </c>
      <c r="K41" s="6">
        <v>545990</v>
      </c>
      <c r="P41" s="6">
        <v>556232.23</v>
      </c>
      <c r="V41" s="6">
        <v>504825.66</v>
      </c>
    </row>
    <row r="42" spans="1:23" x14ac:dyDescent="0.25">
      <c r="F42" s="7">
        <f>+F40-F41</f>
        <v>0</v>
      </c>
      <c r="K42" s="7">
        <f>+K40-K41</f>
        <v>0</v>
      </c>
      <c r="P42" s="7">
        <f>+P40-P41</f>
        <v>0</v>
      </c>
      <c r="V42" s="7">
        <f>+V40-V41</f>
        <v>0</v>
      </c>
    </row>
  </sheetData>
  <sortState ref="A20:K36">
    <sortCondition ref="A20"/>
  </sortState>
  <mergeCells count="4">
    <mergeCell ref="C1:F1"/>
    <mergeCell ref="H1:K1"/>
    <mergeCell ref="M1:P1"/>
    <mergeCell ref="S1:V1"/>
  </mergeCells>
  <pageMargins left="0.7" right="0.7" top="0.75" bottom="0.75" header="0.3" footer="0.3"/>
  <pageSetup scale="88" orientation="portrait" r:id="rId1"/>
  <headerFooter>
    <oddHeader>&amp;R&amp;D</oddHeader>
    <oddFooter>&amp;L&amp;Z&amp;F&amp;RPGE Cust#1596, Location: 4400007460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ABAG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LucyN</dc:creator>
  <cp:lastModifiedBy>Cindy Chen</cp:lastModifiedBy>
  <cp:lastPrinted>2017-05-15T23:16:16Z</cp:lastPrinted>
  <dcterms:created xsi:type="dcterms:W3CDTF">2016-02-13T00:09:45Z</dcterms:created>
  <dcterms:modified xsi:type="dcterms:W3CDTF">2017-05-15T23:16:17Z</dcterms:modified>
</cp:coreProperties>
</file>